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cs_Cooperativa\PAG WEB\SIMULADORES LINEAS\simu eve\NUEVO FORMATO 2023\PESOS\"/>
    </mc:Choice>
  </mc:AlternateContent>
  <bookViews>
    <workbookView xWindow="7830" yWindow="60" windowWidth="19200" windowHeight="12765"/>
  </bookViews>
  <sheets>
    <sheet name="Simulador" sheetId="1" r:id="rId1"/>
    <sheet name="Parametros" sheetId="2" state="hidden" r:id="rId2"/>
  </sheets>
  <definedNames>
    <definedName name="a_cobrar">Simulador!$H$14</definedName>
    <definedName name="A_cobrar_M">Simulador!$D$14</definedName>
    <definedName name="A_cobrar_P">Simulador!$D$14</definedName>
    <definedName name="a_cuotas">Parametros!$E$3</definedName>
    <definedName name="_xlnm.Print_Area" localSheetId="0">Simulador!$A$2:$J$34</definedName>
    <definedName name="capital">Simulador!$D$20</definedName>
    <definedName name="Cod_MONEDA">Parametros!$F$3</definedName>
    <definedName name="Coef_S_VIDA">Simulador!$P$10</definedName>
    <definedName name="Coef_Seg_Vida">Simulador!$P$10</definedName>
    <definedName name="CUOTAS">Simulador!$D$17</definedName>
    <definedName name="de_cuotas">Parametros!$D$3</definedName>
    <definedName name="IVA">Parametros!$B$7</definedName>
    <definedName name="Linea_de_credito">Parametros!$B$3</definedName>
    <definedName name="MAX_IMPORTE">Parametros!$K$3</definedName>
    <definedName name="MIN_IMPORTE">Parametros!$J$3</definedName>
    <definedName name="Moneda">Parametros!$G$3</definedName>
    <definedName name="porc_capitaliz">Parametros!$H$3</definedName>
    <definedName name="Porc_S_Vida">Parametros!$B$11</definedName>
    <definedName name="S_VIDA">Simulador!$D$21</definedName>
    <definedName name="Tasa_Interes">Parametros!$I$3</definedName>
    <definedName name="TEM_IVA">Simulador!$P$8</definedName>
    <definedName name="TIPO_PRESTAMO">Parametros!$C$3</definedName>
    <definedName name="VALOR_CUOTA">Simulador!$D$26</definedName>
    <definedName name="Valor_UI">Parametros!$B$14</definedName>
  </definedNames>
  <calcPr calcId="152511"/>
</workbook>
</file>

<file path=xl/calcChain.xml><?xml version="1.0" encoding="utf-8"?>
<calcChain xmlns="http://schemas.openxmlformats.org/spreadsheetml/2006/main">
  <c r="C30" i="1" l="1"/>
  <c r="E14" i="1"/>
  <c r="C24" i="1"/>
  <c r="C23" i="1"/>
  <c r="C22" i="1"/>
  <c r="C21" i="1"/>
  <c r="C20" i="1"/>
  <c r="D20" i="1"/>
  <c r="E12" i="1"/>
  <c r="C18" i="1"/>
  <c r="C15" i="1"/>
  <c r="D12" i="1"/>
  <c r="P10" i="1"/>
  <c r="D8" i="1"/>
  <c r="P8" i="1"/>
  <c r="H2" i="1"/>
  <c r="D9" i="1"/>
  <c r="D6" i="1"/>
  <c r="D10" i="1"/>
  <c r="D21" i="1" l="1"/>
  <c r="D26" i="1" s="1"/>
  <c r="E26" i="1" s="1"/>
  <c r="D22" i="1" l="1"/>
  <c r="D23" i="1" s="1"/>
  <c r="D24" i="1" l="1"/>
</calcChain>
</file>

<file path=xl/sharedStrings.xml><?xml version="1.0" encoding="utf-8"?>
<sst xmlns="http://schemas.openxmlformats.org/spreadsheetml/2006/main" count="120" uniqueCount="60">
  <si>
    <t>cod</t>
  </si>
  <si>
    <t>tipo_prestamo</t>
  </si>
  <si>
    <t>de_cuotas</t>
  </si>
  <si>
    <t>a_cuotas</t>
  </si>
  <si>
    <t>porc_capitaliz</t>
  </si>
  <si>
    <t>Amortizable PROMOCIONAL 1</t>
  </si>
  <si>
    <t>A</t>
  </si>
  <si>
    <t>AP. CAJA NOTARIAL Y FONDO SOLIDARIDAD</t>
  </si>
  <si>
    <t>Amortizable PROMOCIONAL 2</t>
  </si>
  <si>
    <t>Amortizable PROMOCIONAL 3</t>
  </si>
  <si>
    <t>Amortizable EVENTOS NOTARIALES</t>
  </si>
  <si>
    <t>Amortizable PROMOCIONAL 4</t>
  </si>
  <si>
    <t>Amortizable PROMOCIONAL 5</t>
  </si>
  <si>
    <t>LINEA SALUD PESOS</t>
  </si>
  <si>
    <t>Préstamo PLAZO FIJO</t>
  </si>
  <si>
    <t>P</t>
  </si>
  <si>
    <t>CREDITOS HIPOTECARIOS AMORTIZABLE EN UI</t>
  </si>
  <si>
    <t>PROM 2 UNIDADES INDEXADAS</t>
  </si>
  <si>
    <t>PROMOCIONAL 3 UNIDADES INDEXADAS</t>
  </si>
  <si>
    <t>PROMOCIONAL OTOÑO UNIDADES INDEXADS</t>
  </si>
  <si>
    <t>DIA DE LA MADRE</t>
  </si>
  <si>
    <t>LINEA INVIERNO EN UI</t>
  </si>
  <si>
    <t>LINEA SALUD UI</t>
  </si>
  <si>
    <t>LINEA VACACIONES UI</t>
  </si>
  <si>
    <t xml:space="preserve"> LINEA CHOCOLATE UI</t>
  </si>
  <si>
    <t>Moneda:</t>
  </si>
  <si>
    <t>IVA</t>
  </si>
  <si>
    <t>Seguro de Vida</t>
  </si>
  <si>
    <t>MONEDA</t>
  </si>
  <si>
    <t>LINEA_DE_CREDITO</t>
  </si>
  <si>
    <t>Cantidad de Cuotas:</t>
  </si>
  <si>
    <t>Interés (%)</t>
  </si>
  <si>
    <t>%</t>
  </si>
  <si>
    <t>Tasa Efectiva Anual (TEA):</t>
  </si>
  <si>
    <t>Línea de Crédito</t>
  </si>
  <si>
    <t>Tasa Efectiva Mensual (TEM):</t>
  </si>
  <si>
    <t>T.E.M. + IVA:</t>
  </si>
  <si>
    <t>Línea de Crédito a SIMULAR</t>
  </si>
  <si>
    <t>Seguro de Vida:</t>
  </si>
  <si>
    <t>Coef. Seguro de VIDA:</t>
  </si>
  <si>
    <t>Valor UI de referencia</t>
  </si>
  <si>
    <t>Descripción</t>
  </si>
  <si>
    <t>UI</t>
  </si>
  <si>
    <t>Unidades Indexadas</t>
  </si>
  <si>
    <t>$</t>
  </si>
  <si>
    <t>PESOS</t>
  </si>
  <si>
    <t>El valor calculado por este simulador debe tomarse como una referencia y no representa ninguna obligación para CONOAC.</t>
  </si>
  <si>
    <t>En caso de tener deudas de sostenimiento y/o de préstamos anteriores le será descontado de este préstamo.</t>
  </si>
  <si>
    <t>SIMULADOR DE CREDITO</t>
  </si>
  <si>
    <t>Fecha UI Referencia</t>
  </si>
  <si>
    <t>Líquido a Cobrar Solicitado $ :</t>
  </si>
  <si>
    <t>MINIMO Importe solicitado</t>
  </si>
  <si>
    <t>MAXIMO importe solicitado</t>
  </si>
  <si>
    <t>porc_capitaliz (%)</t>
  </si>
  <si>
    <t>Tasa Efectiva Mensual (%)</t>
  </si>
  <si>
    <t>CUOTA: $ :</t>
  </si>
  <si>
    <t>Versión 1.3</t>
  </si>
  <si>
    <t>Descripción de la MONEDA</t>
  </si>
  <si>
    <t>Pesos</t>
  </si>
  <si>
    <t>LINEA PESOS HASTA 12 CUOTAS+$64000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</si>
</sst>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U&quot;\ * #,##0.00_);_(&quot;$U&quot;\ * \(#,##0.00\);_(&quot;$U&quot;\ * &quot;-&quot;??_);_(@_)"/>
    <numFmt numFmtId="43" formatCode="_(* #,##0.00_);_(* \(#,##0.00\);_(* &quot;-&quot;??_);_(@_)"/>
    <numFmt numFmtId="164" formatCode="0.000000%"/>
    <numFmt numFmtId="165" formatCode="_(* #,##0.0000_);_(* \(#,##0.0000\);_(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_(&quot;$U&quot;\ * #,##0.00000_);_(&quot;$U&quot;\ * \(#,##0.00000\);_(&quot;$U&quot;\ * &quot;-&quot;??_);_(@_)"/>
    <numFmt numFmtId="169" formatCode="mmmm&quot; de &quot;yyyy;@"/>
    <numFmt numFmtId="170" formatCode="_(* #,##0_);_(* \(#,##0\);_(* &quot;-&quot;??_);_(@_)"/>
    <numFmt numFmtId="171" formatCode="_-[$$-380A]\ * #,##0_-;\-[$$-380A]\ * #,##0_-;_-[$$-380A]\ * &quot;-&quot;??_-;_-@_-"/>
    <numFmt numFmtId="172" formatCode="_-[$$-380A]\ * #,##0_-;\-[$$-380A]\ * #,##0_-;_-[$$-380A]\ * &quot;-&quot;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b/>
      <sz val="20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6" fillId="5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5" borderId="0" xfId="1" applyFont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16" fillId="0" borderId="1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5" borderId="1" xfId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3" borderId="0" xfId="0" applyFont="1" applyFill="1"/>
    <xf numFmtId="165" fontId="5" fillId="3" borderId="1" xfId="2" applyNumberFormat="1" applyFont="1" applyFill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166" fontId="5" fillId="3" borderId="1" xfId="2" applyNumberFormat="1" applyFont="1" applyFill="1" applyBorder="1" applyAlignment="1" applyProtection="1">
      <alignment horizontal="center"/>
      <protection hidden="1"/>
    </xf>
    <xf numFmtId="43" fontId="6" fillId="3" borderId="1" xfId="2" applyFont="1" applyFill="1" applyBorder="1" applyAlignment="1" applyProtection="1">
      <alignment wrapText="1"/>
      <protection hidden="1"/>
    </xf>
    <xf numFmtId="43" fontId="6" fillId="3" borderId="1" xfId="2" applyFont="1" applyFill="1" applyBorder="1" applyProtection="1">
      <protection hidden="1"/>
    </xf>
    <xf numFmtId="43" fontId="5" fillId="0" borderId="0" xfId="2" applyFont="1" applyBorder="1" applyProtection="1">
      <protection hidden="1"/>
    </xf>
    <xf numFmtId="43" fontId="8" fillId="3" borderId="1" xfId="2" applyFont="1" applyFill="1" applyBorder="1" applyProtection="1">
      <protection hidden="1"/>
    </xf>
    <xf numFmtId="169" fontId="3" fillId="0" borderId="1" xfId="0" applyNumberFormat="1" applyFont="1" applyBorder="1" applyAlignment="1">
      <alignment horizontal="center"/>
    </xf>
    <xf numFmtId="169" fontId="3" fillId="0" borderId="0" xfId="0" applyNumberFormat="1" applyFont="1" applyBorder="1" applyAlignment="1">
      <alignment horizontal="center"/>
    </xf>
    <xf numFmtId="0" fontId="6" fillId="6" borderId="9" xfId="0" applyFont="1" applyFill="1" applyBorder="1"/>
    <xf numFmtId="0" fontId="6" fillId="6" borderId="10" xfId="0" applyFont="1" applyFill="1" applyBorder="1"/>
    <xf numFmtId="0" fontId="12" fillId="6" borderId="10" xfId="0" applyFont="1" applyFill="1" applyBorder="1" applyAlignment="1">
      <alignment horizontal="right"/>
    </xf>
    <xf numFmtId="169" fontId="15" fillId="6" borderId="10" xfId="0" applyNumberFormat="1" applyFont="1" applyFill="1" applyBorder="1" applyAlignment="1">
      <alignment horizontal="right"/>
    </xf>
    <xf numFmtId="0" fontId="12" fillId="6" borderId="11" xfId="0" applyFont="1" applyFill="1" applyBorder="1" applyAlignment="1">
      <alignment horizontal="right"/>
    </xf>
    <xf numFmtId="0" fontId="6" fillId="6" borderId="12" xfId="0" applyFont="1" applyFill="1" applyBorder="1"/>
    <xf numFmtId="0" fontId="6" fillId="6" borderId="0" xfId="0" applyFont="1" applyFill="1" applyBorder="1"/>
    <xf numFmtId="0" fontId="6" fillId="6" borderId="13" xfId="0" applyFont="1" applyFill="1" applyBorder="1"/>
    <xf numFmtId="0" fontId="0" fillId="6" borderId="12" xfId="0" applyFill="1" applyBorder="1"/>
    <xf numFmtId="0" fontId="6" fillId="6" borderId="0" xfId="0" applyFont="1" applyFill="1" applyBorder="1" applyAlignment="1">
      <alignment horizontal="right"/>
    </xf>
    <xf numFmtId="0" fontId="5" fillId="6" borderId="0" xfId="0" applyFont="1" applyFill="1" applyBorder="1" applyProtection="1">
      <protection hidden="1"/>
    </xf>
    <xf numFmtId="0" fontId="6" fillId="6" borderId="0" xfId="0" applyFont="1" applyFill="1" applyBorder="1" applyProtection="1">
      <protection hidden="1"/>
    </xf>
    <xf numFmtId="0" fontId="6" fillId="6" borderId="13" xfId="0" applyFont="1" applyFill="1" applyBorder="1" applyProtection="1"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0" fontId="5" fillId="6" borderId="0" xfId="0" applyFont="1" applyFill="1" applyBorder="1" applyAlignment="1" applyProtection="1">
      <alignment horizontal="right"/>
      <protection hidden="1"/>
    </xf>
    <xf numFmtId="43" fontId="5" fillId="6" borderId="0" xfId="2" applyFont="1" applyFill="1" applyBorder="1" applyProtection="1"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6" fillId="6" borderId="0" xfId="0" quotePrefix="1" applyFont="1" applyFill="1" applyBorder="1" applyProtection="1">
      <protection hidden="1"/>
    </xf>
    <xf numFmtId="0" fontId="5" fillId="6" borderId="0" xfId="0" applyFont="1" applyFill="1" applyBorder="1" applyAlignment="1">
      <alignment horizontal="right"/>
    </xf>
    <xf numFmtId="43" fontId="5" fillId="6" borderId="13" xfId="2" applyFont="1" applyFill="1" applyBorder="1" applyProtection="1">
      <protection hidden="1"/>
    </xf>
    <xf numFmtId="44" fontId="13" fillId="6" borderId="0" xfId="4" applyFont="1" applyFill="1" applyBorder="1" applyProtection="1">
      <protection hidden="1"/>
    </xf>
    <xf numFmtId="44" fontId="5" fillId="6" borderId="0" xfId="4" applyFont="1" applyFill="1" applyBorder="1" applyProtection="1">
      <protection hidden="1"/>
    </xf>
    <xf numFmtId="44" fontId="5" fillId="6" borderId="0" xfId="4" applyFont="1" applyFill="1" applyBorder="1" applyAlignment="1" applyProtection="1">
      <alignment horizontal="center"/>
      <protection hidden="1"/>
    </xf>
    <xf numFmtId="168" fontId="5" fillId="6" borderId="0" xfId="4" applyNumberFormat="1" applyFont="1" applyFill="1" applyBorder="1" applyProtection="1">
      <protection hidden="1"/>
    </xf>
    <xf numFmtId="44" fontId="5" fillId="6" borderId="13" xfId="4" applyFont="1" applyFill="1" applyBorder="1" applyProtection="1">
      <protection hidden="1"/>
    </xf>
    <xf numFmtId="0" fontId="6" fillId="6" borderId="14" xfId="0" applyFont="1" applyFill="1" applyBorder="1"/>
    <xf numFmtId="0" fontId="6" fillId="6" borderId="15" xfId="0" applyFont="1" applyFill="1" applyBorder="1"/>
    <xf numFmtId="0" fontId="6" fillId="6" borderId="16" xfId="0" applyFont="1" applyFill="1" applyBorder="1"/>
    <xf numFmtId="0" fontId="6" fillId="6" borderId="0" xfId="0" applyFont="1" applyFill="1"/>
    <xf numFmtId="171" fontId="16" fillId="0" borderId="1" xfId="2" applyNumberFormat="1" applyFont="1" applyBorder="1" applyAlignment="1">
      <alignment horizontal="center"/>
    </xf>
    <xf numFmtId="171" fontId="6" fillId="6" borderId="0" xfId="4" applyNumberFormat="1" applyFont="1" applyFill="1" applyBorder="1" applyProtection="1">
      <protection hidden="1"/>
    </xf>
    <xf numFmtId="0" fontId="6" fillId="6" borderId="0" xfId="0" quotePrefix="1" applyFont="1" applyFill="1" applyBorder="1"/>
    <xf numFmtId="0" fontId="4" fillId="2" borderId="0" xfId="0" applyFont="1" applyFill="1" applyBorder="1" applyAlignment="1">
      <alignment horizontal="center"/>
    </xf>
    <xf numFmtId="166" fontId="16" fillId="0" borderId="0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6" borderId="0" xfId="0" applyFont="1" applyFill="1" applyBorder="1" applyAlignment="1"/>
    <xf numFmtId="0" fontId="6" fillId="6" borderId="0" xfId="0" applyFont="1" applyFill="1" applyBorder="1" applyAlignment="1" applyProtection="1">
      <protection hidden="1"/>
    </xf>
    <xf numFmtId="0" fontId="6" fillId="6" borderId="13" xfId="0" applyFont="1" applyFill="1" applyBorder="1" applyAlignment="1" applyProtection="1">
      <protection hidden="1"/>
    </xf>
    <xf numFmtId="0" fontId="6" fillId="3" borderId="0" xfId="0" applyFont="1" applyFill="1" applyAlignment="1"/>
    <xf numFmtId="0" fontId="6" fillId="0" borderId="0" xfId="0" applyFont="1" applyAlignment="1"/>
    <xf numFmtId="0" fontId="6" fillId="6" borderId="12" xfId="0" applyFont="1" applyFill="1" applyBorder="1" applyAlignme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7" fontId="3" fillId="0" borderId="1" xfId="3" applyNumberFormat="1" applyFont="1" applyBorder="1" applyAlignment="1">
      <alignment horizontal="center"/>
    </xf>
    <xf numFmtId="172" fontId="6" fillId="6" borderId="0" xfId="4" applyNumberFormat="1" applyFont="1" applyFill="1" applyBorder="1" applyProtection="1">
      <protection hidden="1"/>
    </xf>
    <xf numFmtId="0" fontId="13" fillId="6" borderId="0" xfId="0" applyFont="1" applyFill="1" applyBorder="1" applyProtection="1">
      <protection hidden="1"/>
    </xf>
    <xf numFmtId="0" fontId="12" fillId="6" borderId="0" xfId="0" quotePrefix="1" applyFont="1" applyFill="1" applyBorder="1" applyAlignment="1">
      <alignment horizontal="right"/>
    </xf>
    <xf numFmtId="170" fontId="8" fillId="4" borderId="2" xfId="2" applyNumberFormat="1" applyFont="1" applyFill="1" applyBorder="1" applyAlignment="1" applyProtection="1">
      <alignment horizontal="center"/>
      <protection locked="0" hidden="1"/>
    </xf>
    <xf numFmtId="0" fontId="8" fillId="4" borderId="2" xfId="0" applyFont="1" applyFill="1" applyBorder="1" applyAlignment="1" applyProtection="1">
      <alignment horizontal="center"/>
      <protection locked="0" hidden="1"/>
    </xf>
    <xf numFmtId="0" fontId="6" fillId="6" borderId="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right"/>
    </xf>
    <xf numFmtId="43" fontId="8" fillId="7" borderId="2" xfId="2" applyFont="1" applyFill="1" applyBorder="1" applyAlignment="1" applyProtection="1">
      <alignment horizontal="center"/>
      <protection hidden="1"/>
    </xf>
    <xf numFmtId="0" fontId="6" fillId="6" borderId="0" xfId="0" applyFont="1" applyFill="1" applyAlignment="1"/>
    <xf numFmtId="0" fontId="9" fillId="6" borderId="0" xfId="0" applyFont="1" applyFill="1"/>
    <xf numFmtId="0" fontId="9" fillId="6" borderId="0" xfId="0" applyFont="1" applyFill="1" applyBorder="1" applyAlignment="1">
      <alignment horizontal="right"/>
    </xf>
    <xf numFmtId="165" fontId="10" fillId="6" borderId="0" xfId="2" applyNumberFormat="1" applyFont="1" applyFill="1" applyBorder="1" applyAlignment="1">
      <alignment horizontal="center"/>
    </xf>
    <xf numFmtId="0" fontId="10" fillId="6" borderId="0" xfId="0" applyFont="1" applyFill="1"/>
    <xf numFmtId="0" fontId="9" fillId="6" borderId="0" xfId="0" applyFont="1" applyFill="1" applyBorder="1"/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14" fillId="6" borderId="15" xfId="0" applyFont="1" applyFill="1" applyBorder="1" applyAlignment="1">
      <alignment horizontal="justify" vertical="justify" wrapText="1"/>
    </xf>
    <xf numFmtId="0" fontId="14" fillId="6" borderId="15" xfId="0" applyFont="1" applyFill="1" applyBorder="1" applyAlignment="1"/>
    <xf numFmtId="0" fontId="11" fillId="6" borderId="0" xfId="0" applyFont="1" applyFill="1" applyBorder="1" applyAlignment="1">
      <alignment horizontal="left"/>
    </xf>
    <xf numFmtId="0" fontId="0" fillId="6" borderId="0" xfId="0" applyFill="1" applyBorder="1" applyAlignment="1"/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6" borderId="0" xfId="0" applyFont="1" applyFill="1" applyBorder="1" applyAlignment="1">
      <alignment horizontal="justify" vertical="justify" wrapText="1"/>
    </xf>
    <xf numFmtId="0" fontId="14" fillId="6" borderId="0" xfId="0" applyFont="1" applyFill="1" applyBorder="1" applyAlignment="1"/>
    <xf numFmtId="0" fontId="0" fillId="6" borderId="0" xfId="0" applyFill="1" applyAlignment="1"/>
    <xf numFmtId="0" fontId="5" fillId="6" borderId="17" xfId="0" applyFont="1" applyFill="1" applyBorder="1" applyAlignment="1">
      <alignment horizontal="left" wrapText="1"/>
    </xf>
    <xf numFmtId="0" fontId="5" fillId="6" borderId="0" xfId="0" applyFont="1" applyFill="1" applyBorder="1" applyAlignment="1">
      <alignment horizontal="left" wrapText="1"/>
    </xf>
  </cellXfs>
  <cellStyles count="6">
    <cellStyle name="40% - Énfasis2" xfId="1" builtinId="35"/>
    <cellStyle name="Millares" xfId="2" builtinId="3"/>
    <cellStyle name="Millares 2" xfId="3"/>
    <cellStyle name="Moneda" xfId="4" builtinId="4"/>
    <cellStyle name="Moneda 2" xfId="5"/>
    <cellStyle name="Normal" xfId="0" builtinId="0"/>
  </cellStyles>
  <dxfs count="4">
    <dxf>
      <font>
        <color theme="0"/>
      </font>
    </dxf>
    <dxf>
      <font>
        <condense val="0"/>
        <extend val="0"/>
        <color indexed="9"/>
      </font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76200</xdr:rowOff>
    </xdr:from>
    <xdr:to>
      <xdr:col>2</xdr:col>
      <xdr:colOff>2300308</xdr:colOff>
      <xdr:row>4</xdr:row>
      <xdr:rowOff>0</xdr:rowOff>
    </xdr:to>
    <xdr:pic>
      <xdr:nvPicPr>
        <xdr:cNvPr id="1055" name="2 Imagen" descr="logo_v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231" y="326231"/>
          <a:ext cx="2390796" cy="745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9</xdr:row>
      <xdr:rowOff>152400</xdr:rowOff>
    </xdr:from>
    <xdr:to>
      <xdr:col>4</xdr:col>
      <xdr:colOff>0</xdr:colOff>
      <xdr:row>11</xdr:row>
      <xdr:rowOff>0</xdr:rowOff>
    </xdr:to>
    <xdr:sp macro="" textlink="">
      <xdr:nvSpPr>
        <xdr:cNvPr id="2171" name="AutoShape 2"/>
        <xdr:cNvSpPr>
          <a:spLocks noChangeArrowheads="1"/>
        </xdr:cNvSpPr>
      </xdr:nvSpPr>
      <xdr:spPr bwMode="auto">
        <a:xfrm>
          <a:off x="3228975" y="22479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142875</xdr:colOff>
      <xdr:row>1</xdr:row>
      <xdr:rowOff>714375</xdr:rowOff>
    </xdr:from>
    <xdr:to>
      <xdr:col>12</xdr:col>
      <xdr:colOff>781050</xdr:colOff>
      <xdr:row>2</xdr:row>
      <xdr:rowOff>180975</xdr:rowOff>
    </xdr:to>
    <xdr:sp macro="" textlink="">
      <xdr:nvSpPr>
        <xdr:cNvPr id="2172" name="AutoShape 3"/>
        <xdr:cNvSpPr>
          <a:spLocks noChangeArrowheads="1"/>
        </xdr:cNvSpPr>
      </xdr:nvSpPr>
      <xdr:spPr bwMode="auto">
        <a:xfrm>
          <a:off x="11087100" y="9048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12</xdr:row>
      <xdr:rowOff>161925</xdr:rowOff>
    </xdr:from>
    <xdr:to>
      <xdr:col>4</xdr:col>
      <xdr:colOff>0</xdr:colOff>
      <xdr:row>14</xdr:row>
      <xdr:rowOff>9525</xdr:rowOff>
    </xdr:to>
    <xdr:sp macro="" textlink="">
      <xdr:nvSpPr>
        <xdr:cNvPr id="2173" name="AutoShape 4"/>
        <xdr:cNvSpPr>
          <a:spLocks noChangeArrowheads="1"/>
        </xdr:cNvSpPr>
      </xdr:nvSpPr>
      <xdr:spPr bwMode="auto">
        <a:xfrm>
          <a:off x="3228975" y="282892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16</xdr:row>
      <xdr:rowOff>0</xdr:rowOff>
    </xdr:from>
    <xdr:to>
      <xdr:col>4</xdr:col>
      <xdr:colOff>9525</xdr:colOff>
      <xdr:row>17</xdr:row>
      <xdr:rowOff>38100</xdr:rowOff>
    </xdr:to>
    <xdr:sp macro="" textlink="">
      <xdr:nvSpPr>
        <xdr:cNvPr id="2174" name="AutoShape 5"/>
        <xdr:cNvSpPr>
          <a:spLocks noChangeArrowheads="1"/>
        </xdr:cNvSpPr>
      </xdr:nvSpPr>
      <xdr:spPr bwMode="auto">
        <a:xfrm>
          <a:off x="3238500" y="34290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5</xdr:row>
      <xdr:rowOff>142875</xdr:rowOff>
    </xdr:from>
    <xdr:to>
      <xdr:col>4</xdr:col>
      <xdr:colOff>9525</xdr:colOff>
      <xdr:row>6</xdr:row>
      <xdr:rowOff>180975</xdr:rowOff>
    </xdr:to>
    <xdr:sp macro="" textlink="">
      <xdr:nvSpPr>
        <xdr:cNvPr id="2175" name="AutoShape 2"/>
        <xdr:cNvSpPr>
          <a:spLocks noChangeArrowheads="1"/>
        </xdr:cNvSpPr>
      </xdr:nvSpPr>
      <xdr:spPr bwMode="auto">
        <a:xfrm>
          <a:off x="3238500" y="14763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E470"/>
  <sheetViews>
    <sheetView tabSelected="1" zoomScale="80" zoomScaleNormal="80" workbookViewId="0">
      <selection activeCell="D14" sqref="D14"/>
    </sheetView>
  </sheetViews>
  <sheetFormatPr baseColWidth="10" defaultRowHeight="18.75" x14ac:dyDescent="0.3"/>
  <cols>
    <col min="1" max="1" width="3" style="52" customWidth="1"/>
    <col min="2" max="2" width="3.28515625" style="3" customWidth="1"/>
    <col min="3" max="3" width="39.28515625" style="3" customWidth="1"/>
    <col min="4" max="4" width="18.5703125" style="3" customWidth="1"/>
    <col min="5" max="5" width="11.7109375" style="3" customWidth="1"/>
    <col min="6" max="6" width="5.5703125" style="3" bestFit="1" customWidth="1"/>
    <col min="7" max="7" width="16.42578125" style="3" customWidth="1"/>
    <col min="8" max="8" width="19.42578125" style="3" bestFit="1" customWidth="1"/>
    <col min="9" max="9" width="2.5703125" style="3" customWidth="1"/>
    <col min="10" max="10" width="2.42578125" style="3" customWidth="1"/>
    <col min="11" max="14" width="11.42578125" style="52"/>
    <col min="15" max="15" width="25.85546875" style="52" bestFit="1" customWidth="1"/>
    <col min="16" max="31" width="11.42578125" style="52"/>
    <col min="32" max="16384" width="11.42578125" style="3"/>
  </cols>
  <sheetData>
    <row r="1" spans="1:31" s="52" customFormat="1" ht="19.5" thickBot="1" x14ac:dyDescent="0.35"/>
    <row r="2" spans="1:31" x14ac:dyDescent="0.3">
      <c r="B2" s="24"/>
      <c r="C2" s="25"/>
      <c r="D2" s="25"/>
      <c r="E2" s="25"/>
      <c r="F2" s="25"/>
      <c r="G2" s="26" t="s">
        <v>56</v>
      </c>
      <c r="H2" s="27">
        <f>+Parametros!B17</f>
        <v>46174</v>
      </c>
      <c r="I2" s="28"/>
      <c r="J2" s="52"/>
    </row>
    <row r="3" spans="1:31" ht="26.25" x14ac:dyDescent="0.4">
      <c r="B3" s="29"/>
      <c r="C3" s="30"/>
      <c r="D3" s="86" t="s">
        <v>48</v>
      </c>
      <c r="E3" s="87"/>
      <c r="F3" s="87"/>
      <c r="G3" s="87"/>
      <c r="H3" s="30"/>
      <c r="I3" s="31"/>
      <c r="J3" s="14"/>
    </row>
    <row r="4" spans="1:31" ht="19.5" thickBot="1" x14ac:dyDescent="0.35">
      <c r="B4" s="29"/>
      <c r="C4" s="30"/>
      <c r="D4" s="30"/>
      <c r="E4" s="30"/>
      <c r="F4" s="30"/>
      <c r="G4" s="30"/>
      <c r="H4" s="30"/>
      <c r="I4" s="31"/>
      <c r="J4" s="14"/>
    </row>
    <row r="5" spans="1:31" x14ac:dyDescent="0.3">
      <c r="B5" s="32"/>
      <c r="C5" s="30"/>
      <c r="D5" s="88" t="s">
        <v>34</v>
      </c>
      <c r="E5" s="89"/>
      <c r="F5" s="89"/>
      <c r="G5" s="90"/>
      <c r="H5" s="30"/>
      <c r="I5" s="31"/>
      <c r="J5" s="14"/>
    </row>
    <row r="6" spans="1:31" ht="19.5" thickBot="1" x14ac:dyDescent="0.35">
      <c r="B6" s="29"/>
      <c r="C6" s="30"/>
      <c r="D6" s="91" t="str">
        <f>Linea_de_credito</f>
        <v>LINEA PESOS HASTA 12 CUOTAS+$64000</v>
      </c>
      <c r="E6" s="92"/>
      <c r="F6" s="92"/>
      <c r="G6" s="93"/>
      <c r="H6" s="30"/>
      <c r="I6" s="31"/>
      <c r="J6" s="14"/>
    </row>
    <row r="7" spans="1:31" x14ac:dyDescent="0.3">
      <c r="B7" s="29"/>
      <c r="C7" s="30"/>
      <c r="D7" s="13"/>
      <c r="E7" s="30"/>
      <c r="F7" s="30"/>
      <c r="G7" s="30"/>
      <c r="H7" s="30"/>
      <c r="I7" s="31"/>
      <c r="J7" s="14"/>
    </row>
    <row r="8" spans="1:31" x14ac:dyDescent="0.3">
      <c r="B8" s="29"/>
      <c r="C8" s="33" t="s">
        <v>35</v>
      </c>
      <c r="D8" s="15">
        <f>+Tasa_Interes</f>
        <v>2.0785</v>
      </c>
      <c r="E8" s="34" t="s">
        <v>32</v>
      </c>
      <c r="F8" s="35"/>
      <c r="G8" s="35"/>
      <c r="H8" s="30"/>
      <c r="I8" s="36"/>
      <c r="J8" s="14"/>
      <c r="N8" s="78"/>
      <c r="O8" s="79" t="s">
        <v>36</v>
      </c>
      <c r="P8" s="80">
        <f>+Tasa_Interes*(1 + IVA)</f>
        <v>2.5357699999999999</v>
      </c>
      <c r="Q8" s="81" t="s">
        <v>32</v>
      </c>
    </row>
    <row r="9" spans="1:31" x14ac:dyDescent="0.3">
      <c r="B9" s="29"/>
      <c r="C9" s="33" t="s">
        <v>33</v>
      </c>
      <c r="D9" s="15">
        <f>((1+Tasa_Interes/100)^12-1)*100</f>
        <v>28.000408549154621</v>
      </c>
      <c r="E9" s="34" t="s">
        <v>32</v>
      </c>
      <c r="F9" s="35"/>
      <c r="G9" s="35"/>
      <c r="H9" s="30"/>
      <c r="I9" s="36"/>
      <c r="J9" s="14"/>
      <c r="N9" s="78"/>
      <c r="O9" s="82"/>
      <c r="P9" s="82"/>
      <c r="Q9" s="81"/>
    </row>
    <row r="10" spans="1:31" x14ac:dyDescent="0.3">
      <c r="B10" s="29"/>
      <c r="C10" s="33" t="s">
        <v>38</v>
      </c>
      <c r="D10" s="17">
        <f>+Porc_S_Vida*100</f>
        <v>0.10319999999999999</v>
      </c>
      <c r="E10" s="34" t="s">
        <v>32</v>
      </c>
      <c r="F10" s="35"/>
      <c r="G10" s="35"/>
      <c r="H10" s="30"/>
      <c r="I10" s="36"/>
      <c r="J10" s="14"/>
      <c r="N10" s="78"/>
      <c r="O10" s="78" t="s">
        <v>39</v>
      </c>
      <c r="P10" s="78">
        <f>IF(TIPO_PRESTAMO="A",CUOTAS,C18/30)</f>
        <v>12</v>
      </c>
      <c r="Q10" s="78"/>
    </row>
    <row r="11" spans="1:31" x14ac:dyDescent="0.3">
      <c r="B11" s="29"/>
      <c r="C11" s="30"/>
      <c r="D11" s="16"/>
      <c r="E11" s="35"/>
      <c r="F11" s="35"/>
      <c r="G11" s="35"/>
      <c r="H11" s="30"/>
      <c r="I11" s="36"/>
      <c r="J11" s="14"/>
    </row>
    <row r="12" spans="1:31" ht="39.75" customHeight="1" x14ac:dyDescent="0.3">
      <c r="B12" s="29"/>
      <c r="C12" s="74" t="s">
        <v>25</v>
      </c>
      <c r="D12" s="83" t="str">
        <f>+Moneda</f>
        <v>Pesos</v>
      </c>
      <c r="E12" s="97" t="str">
        <f>IF(Cod_MONEDA="UI",CONCATENATE("Valor de la UI para esta simulación",CHAR(10)," (1 UI = ",TEXT(Valor_UI,"$ ###.##0,00000"),")."),"")</f>
        <v/>
      </c>
      <c r="F12" s="98"/>
      <c r="G12" s="98"/>
      <c r="H12" s="98"/>
      <c r="I12" s="36"/>
      <c r="J12" s="14"/>
    </row>
    <row r="13" spans="1:31" s="64" customFormat="1" ht="19.5" thickBot="1" x14ac:dyDescent="0.35">
      <c r="A13" s="77"/>
      <c r="B13" s="65"/>
      <c r="C13" s="33"/>
      <c r="D13" s="35"/>
      <c r="E13" s="61"/>
      <c r="F13" s="61"/>
      <c r="G13" s="61"/>
      <c r="H13" s="60"/>
      <c r="I13" s="62"/>
      <c r="J13" s="63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</row>
    <row r="14" spans="1:31" ht="21.75" thickBot="1" x14ac:dyDescent="0.4">
      <c r="B14" s="29"/>
      <c r="C14" s="42" t="s">
        <v>50</v>
      </c>
      <c r="D14" s="72">
        <v>68169</v>
      </c>
      <c r="E14" s="34" t="str">
        <f>IF(Cod_MONEDA="UI",CONCATENATE(" (equivalente a  UI: ",TEXT(+A_cobrar_P/Valor_UI,"###.###.##0,00"),")"),"")</f>
        <v/>
      </c>
      <c r="F14" s="37"/>
      <c r="G14" s="38"/>
      <c r="H14" s="60"/>
      <c r="I14" s="36"/>
      <c r="J14" s="14"/>
    </row>
    <row r="15" spans="1:31" x14ac:dyDescent="0.3">
      <c r="B15" s="29"/>
      <c r="C15" s="71" t="str">
        <f>CONCATENATE("(Mínimo: ",TEXT(MIN_IMPORTE,"$ ###.###.##0")," - Máximo: ",TEXT(MAX_IMPORTE,"$ ###.###.##0"),")")</f>
        <v>(Mínimo: $ 64.000 - Máximo: $ 455.000)</v>
      </c>
      <c r="E15" s="70"/>
      <c r="F15" s="35"/>
      <c r="G15" s="69"/>
      <c r="H15" s="55"/>
      <c r="I15" s="36"/>
      <c r="J15" s="14"/>
    </row>
    <row r="16" spans="1:31" ht="19.5" thickBot="1" x14ac:dyDescent="0.35">
      <c r="B16" s="29"/>
      <c r="C16" s="33"/>
      <c r="D16" s="35"/>
      <c r="E16" s="35"/>
      <c r="F16" s="35"/>
      <c r="G16" s="54"/>
      <c r="H16" s="55"/>
      <c r="I16" s="36"/>
      <c r="J16" s="14"/>
    </row>
    <row r="17" spans="2:10" ht="21.75" thickBot="1" x14ac:dyDescent="0.4">
      <c r="B17" s="29"/>
      <c r="C17" s="42" t="s">
        <v>30</v>
      </c>
      <c r="D17" s="73">
        <v>12</v>
      </c>
      <c r="E17" s="35"/>
      <c r="F17" s="40"/>
      <c r="G17" s="41"/>
      <c r="H17" s="30"/>
      <c r="I17" s="36"/>
      <c r="J17" s="14"/>
    </row>
    <row r="18" spans="2:10" x14ac:dyDescent="0.3">
      <c r="B18" s="29"/>
      <c r="C18" s="71" t="str">
        <f>CONCATENATE("(Mínimo: ",TEXT(de_cuotas,"##0")," - Máximo: ",TEXT(a_cuotas,"###.##0"),")")</f>
        <v>(Mínimo: 7 - Máximo: 12)</v>
      </c>
      <c r="E18" s="35"/>
      <c r="F18" s="40"/>
      <c r="G18" s="41"/>
      <c r="H18" s="30"/>
      <c r="I18" s="36"/>
      <c r="J18" s="14"/>
    </row>
    <row r="19" spans="2:10" x14ac:dyDescent="0.3">
      <c r="B19" s="29"/>
      <c r="C19" s="30"/>
      <c r="D19" s="35"/>
      <c r="E19" s="35"/>
      <c r="F19" s="35"/>
      <c r="G19" s="35"/>
      <c r="H19" s="30"/>
      <c r="I19" s="36"/>
      <c r="J19" s="14"/>
    </row>
    <row r="20" spans="2:10" x14ac:dyDescent="0.3">
      <c r="B20" s="29"/>
      <c r="C20" s="33" t="str">
        <f>CONCATENATE("A) Capital: ",Cod_MONEDA)</f>
        <v>A) Capital: $</v>
      </c>
      <c r="D20" s="18">
        <f>IF(Cod_MONEDA="UI",+A_cobrar_P/Valor_UI,+A_cobrar_P)</f>
        <v>68169</v>
      </c>
      <c r="E20" s="34"/>
      <c r="F20" s="35"/>
      <c r="G20" s="35"/>
      <c r="H20" s="30"/>
      <c r="I20" s="36"/>
      <c r="J20" s="14"/>
    </row>
    <row r="21" spans="2:10" x14ac:dyDescent="0.3">
      <c r="B21" s="29"/>
      <c r="C21" s="33" t="str">
        <f>CONCATENATE("B) Seguro de Vida: ",Cod_MONEDA)</f>
        <v>B) Seguro de Vida: $</v>
      </c>
      <c r="D21" s="18">
        <f>+capital*Porc_S_Vida*Coef_S_VIDA</f>
        <v>844.20489599999996</v>
      </c>
      <c r="E21" s="34"/>
      <c r="F21" s="35"/>
      <c r="G21" s="35"/>
      <c r="H21" s="30"/>
      <c r="I21" s="36"/>
      <c r="J21" s="14"/>
    </row>
    <row r="22" spans="2:10" x14ac:dyDescent="0.3">
      <c r="B22" s="29"/>
      <c r="C22" s="33" t="str">
        <f>CONCATENATE("C) Interés (sobre A+B): ",Cod_MONEDA)</f>
        <v>C) Interés (sobre A+B): $</v>
      </c>
      <c r="D22" s="19">
        <f>ROUND((VALOR_CUOTA/IF(+Cod_MONEDA="UI",Valor_UI,1) * CUOTAS - (capital+S_VIDA)) / (1 + IVA),2)</f>
        <v>9746.5499999999993</v>
      </c>
      <c r="E22" s="34"/>
      <c r="F22" s="35"/>
      <c r="G22" s="35"/>
      <c r="H22" s="30"/>
      <c r="I22" s="36"/>
      <c r="J22" s="14"/>
    </row>
    <row r="23" spans="2:10" x14ac:dyDescent="0.3">
      <c r="B23" s="29"/>
      <c r="C23" s="33" t="str">
        <f>CONCATENATE("D) IVA (sobre C): ",Cod_MONEDA)</f>
        <v>D) IVA (sobre C): $</v>
      </c>
      <c r="D23" s="19">
        <f>ROUND(+D22*(IVA),2)</f>
        <v>2144.2399999999998</v>
      </c>
      <c r="E23" s="34"/>
      <c r="F23" s="35"/>
      <c r="G23" s="35"/>
      <c r="H23" s="30"/>
      <c r="I23" s="36"/>
      <c r="J23" s="14"/>
    </row>
    <row r="24" spans="2:10" ht="21" x14ac:dyDescent="0.35">
      <c r="B24" s="29"/>
      <c r="C24" s="33" t="str">
        <f>CONCATENATE("TOTAL PRESTAMO: ",Cod_MONEDA)</f>
        <v>TOTAL PRESTAMO: $</v>
      </c>
      <c r="D24" s="21">
        <f>+SUM(D20:D23)</f>
        <v>80903.994896000004</v>
      </c>
      <c r="I24" s="36"/>
      <c r="J24" s="14"/>
    </row>
    <row r="25" spans="2:10" ht="19.5" thickBot="1" x14ac:dyDescent="0.35">
      <c r="B25" s="29"/>
      <c r="C25" s="42"/>
      <c r="D25" s="20"/>
      <c r="E25" s="34"/>
      <c r="F25" s="35"/>
      <c r="G25" s="35"/>
      <c r="H25" s="30"/>
      <c r="I25" s="36"/>
      <c r="J25" s="14"/>
    </row>
    <row r="26" spans="2:10" ht="21.75" thickBot="1" x14ac:dyDescent="0.4">
      <c r="B26" s="29"/>
      <c r="C26" s="75" t="s">
        <v>55</v>
      </c>
      <c r="D26" s="76">
        <f>ROUND((((( 1 + TEM_IVA/100) ^ CUOTAS) * TEM_IVA/100) /((( 1 + TEM_IVA/100) ^ CUOTAS) - 1 ) *(capital+S_VIDA))*IF(Cod_MONEDA="UI",Valor_UI,1), 0)</f>
        <v>6742</v>
      </c>
      <c r="E26" s="34" t="str">
        <f>IF(Cod_MONEDA="UI",CONCATENATE(" (equivalente a  UI: ",TEXT(VALOR_CUOTA/Valor_UI,"###.###.##0,00"),")"),"")</f>
        <v/>
      </c>
      <c r="F26" s="37"/>
      <c r="G26" s="38"/>
      <c r="H26" s="39"/>
      <c r="I26" s="43"/>
      <c r="J26" s="14"/>
    </row>
    <row r="27" spans="2:10" x14ac:dyDescent="0.3">
      <c r="B27" s="29"/>
      <c r="C27" s="44"/>
      <c r="D27" s="45"/>
      <c r="E27" s="45"/>
      <c r="F27" s="46"/>
      <c r="G27" s="47"/>
      <c r="H27" s="45"/>
      <c r="I27" s="48"/>
      <c r="J27" s="14"/>
    </row>
    <row r="28" spans="2:10" ht="31.5" customHeight="1" x14ac:dyDescent="0.3">
      <c r="B28" s="29"/>
      <c r="C28" s="94" t="s">
        <v>46</v>
      </c>
      <c r="D28" s="94"/>
      <c r="E28" s="95"/>
      <c r="F28" s="95"/>
      <c r="G28" s="95"/>
      <c r="H28" s="96"/>
      <c r="I28" s="31"/>
      <c r="J28" s="14"/>
    </row>
    <row r="29" spans="2:10" x14ac:dyDescent="0.3">
      <c r="B29" s="29"/>
      <c r="C29" s="30"/>
      <c r="D29" s="30"/>
      <c r="E29" s="30"/>
      <c r="F29" s="30"/>
      <c r="G29" s="30"/>
      <c r="H29" s="30"/>
      <c r="I29" s="31"/>
      <c r="J29" s="14"/>
    </row>
    <row r="30" spans="2:10" ht="30" customHeight="1" x14ac:dyDescent="0.3">
      <c r="B30" s="29"/>
      <c r="C30" s="94" t="str">
        <f>CONCATENATE("El valor final del liquido a cobrar podrá ser menor en caso que el socio deba integrar a la Cooperativa el equivalente al ",TEXT(porc_capitaliz,"###"),"% del capital solicitado, en caso que aún no lo haya hecho.")</f>
        <v>El valor final del liquido a cobrar podrá ser menor en caso que el socio deba integrar a la Cooperativa el equivalente al % del capital solicitado, en caso que aún no lo haya hecho.</v>
      </c>
      <c r="D30" s="94"/>
      <c r="E30" s="95"/>
      <c r="F30" s="95"/>
      <c r="G30" s="95"/>
      <c r="H30" s="96"/>
      <c r="I30" s="31"/>
      <c r="J30" s="14"/>
    </row>
    <row r="31" spans="2:10" x14ac:dyDescent="0.3">
      <c r="B31" s="29"/>
      <c r="C31" s="30"/>
      <c r="D31" s="30"/>
      <c r="E31" s="30"/>
      <c r="F31" s="30"/>
      <c r="G31" s="30"/>
      <c r="H31" s="30"/>
      <c r="I31" s="31"/>
      <c r="J31" s="14"/>
    </row>
    <row r="32" spans="2:10" ht="30" customHeight="1" x14ac:dyDescent="0.3">
      <c r="B32" s="29"/>
      <c r="C32" s="94" t="s">
        <v>47</v>
      </c>
      <c r="D32" s="94"/>
      <c r="E32" s="95"/>
      <c r="F32" s="95"/>
      <c r="G32" s="95"/>
      <c r="H32" s="96"/>
      <c r="I32" s="31"/>
      <c r="J32" s="14"/>
    </row>
    <row r="33" spans="2:10" ht="32.25" customHeight="1" thickBot="1" x14ac:dyDescent="0.35">
      <c r="B33" s="49"/>
      <c r="C33" s="84"/>
      <c r="D33" s="84"/>
      <c r="E33" s="85"/>
      <c r="F33" s="85"/>
      <c r="G33" s="85"/>
      <c r="H33" s="50"/>
      <c r="I33" s="51"/>
      <c r="J33" s="14"/>
    </row>
    <row r="34" spans="2:10" ht="9" customHeight="1" x14ac:dyDescent="0.3">
      <c r="B34" s="52"/>
      <c r="C34" s="14"/>
      <c r="D34" s="14"/>
      <c r="E34" s="14"/>
      <c r="F34" s="14"/>
      <c r="G34" s="14"/>
      <c r="H34" s="14"/>
      <c r="I34" s="14"/>
      <c r="J34" s="14"/>
    </row>
    <row r="35" spans="2:10" s="52" customFormat="1" x14ac:dyDescent="0.3"/>
    <row r="36" spans="2:10" s="52" customFormat="1" x14ac:dyDescent="0.3"/>
    <row r="37" spans="2:10" s="52" customFormat="1" x14ac:dyDescent="0.3"/>
    <row r="38" spans="2:10" s="52" customFormat="1" x14ac:dyDescent="0.3"/>
    <row r="39" spans="2:10" s="52" customFormat="1" x14ac:dyDescent="0.3"/>
    <row r="40" spans="2:10" s="52" customFormat="1" x14ac:dyDescent="0.3"/>
    <row r="41" spans="2:10" s="52" customFormat="1" x14ac:dyDescent="0.3"/>
    <row r="42" spans="2:10" s="52" customFormat="1" x14ac:dyDescent="0.3"/>
    <row r="43" spans="2:10" s="52" customFormat="1" x14ac:dyDescent="0.3"/>
    <row r="44" spans="2:10" s="52" customFormat="1" x14ac:dyDescent="0.3"/>
    <row r="45" spans="2:10" s="52" customFormat="1" x14ac:dyDescent="0.3"/>
    <row r="46" spans="2:10" s="52" customFormat="1" x14ac:dyDescent="0.3"/>
    <row r="47" spans="2:10" s="52" customFormat="1" x14ac:dyDescent="0.3"/>
    <row r="48" spans="2:10" s="52" customFormat="1" x14ac:dyDescent="0.3"/>
    <row r="49" s="52" customFormat="1" x14ac:dyDescent="0.3"/>
    <row r="50" s="52" customFormat="1" x14ac:dyDescent="0.3"/>
    <row r="51" s="52" customFormat="1" x14ac:dyDescent="0.3"/>
    <row r="52" s="52" customFormat="1" x14ac:dyDescent="0.3"/>
    <row r="53" s="52" customFormat="1" x14ac:dyDescent="0.3"/>
    <row r="54" s="52" customFormat="1" x14ac:dyDescent="0.3"/>
    <row r="55" s="52" customFormat="1" x14ac:dyDescent="0.3"/>
    <row r="56" s="52" customFormat="1" x14ac:dyDescent="0.3"/>
    <row r="57" s="52" customFormat="1" x14ac:dyDescent="0.3"/>
    <row r="58" s="52" customFormat="1" x14ac:dyDescent="0.3"/>
    <row r="59" s="52" customFormat="1" x14ac:dyDescent="0.3"/>
    <row r="60" s="52" customFormat="1" x14ac:dyDescent="0.3"/>
    <row r="61" s="52" customFormat="1" x14ac:dyDescent="0.3"/>
    <row r="62" s="52" customFormat="1" x14ac:dyDescent="0.3"/>
    <row r="63" s="52" customFormat="1" x14ac:dyDescent="0.3"/>
    <row r="64" s="52" customFormat="1" x14ac:dyDescent="0.3"/>
    <row r="65" s="52" customFormat="1" x14ac:dyDescent="0.3"/>
    <row r="66" s="52" customFormat="1" x14ac:dyDescent="0.3"/>
    <row r="67" s="52" customFormat="1" x14ac:dyDescent="0.3"/>
    <row r="68" s="52" customFormat="1" x14ac:dyDescent="0.3"/>
    <row r="69" s="52" customFormat="1" x14ac:dyDescent="0.3"/>
    <row r="70" s="52" customFormat="1" x14ac:dyDescent="0.3"/>
    <row r="71" s="52" customFormat="1" x14ac:dyDescent="0.3"/>
    <row r="72" s="52" customFormat="1" x14ac:dyDescent="0.3"/>
    <row r="73" s="52" customFormat="1" x14ac:dyDescent="0.3"/>
    <row r="74" s="52" customFormat="1" x14ac:dyDescent="0.3"/>
    <row r="75" s="52" customFormat="1" x14ac:dyDescent="0.3"/>
    <row r="76" s="52" customFormat="1" x14ac:dyDescent="0.3"/>
    <row r="77" s="52" customFormat="1" x14ac:dyDescent="0.3"/>
    <row r="78" s="52" customFormat="1" x14ac:dyDescent="0.3"/>
    <row r="79" s="52" customFormat="1" x14ac:dyDescent="0.3"/>
    <row r="80" s="52" customFormat="1" x14ac:dyDescent="0.3"/>
    <row r="81" s="52" customFormat="1" x14ac:dyDescent="0.3"/>
    <row r="82" s="52" customFormat="1" x14ac:dyDescent="0.3"/>
    <row r="83" s="52" customFormat="1" x14ac:dyDescent="0.3"/>
    <row r="84" s="52" customFormat="1" x14ac:dyDescent="0.3"/>
    <row r="85" s="52" customFormat="1" x14ac:dyDescent="0.3"/>
    <row r="86" s="52" customFormat="1" x14ac:dyDescent="0.3"/>
    <row r="87" s="52" customFormat="1" x14ac:dyDescent="0.3"/>
    <row r="88" s="52" customFormat="1" x14ac:dyDescent="0.3"/>
    <row r="89" s="52" customFormat="1" x14ac:dyDescent="0.3"/>
    <row r="90" s="52" customFormat="1" x14ac:dyDescent="0.3"/>
    <row r="91" s="52" customFormat="1" x14ac:dyDescent="0.3"/>
    <row r="92" s="52" customFormat="1" x14ac:dyDescent="0.3"/>
    <row r="93" s="52" customFormat="1" x14ac:dyDescent="0.3"/>
    <row r="94" s="52" customFormat="1" x14ac:dyDescent="0.3"/>
    <row r="95" s="52" customFormat="1" x14ac:dyDescent="0.3"/>
    <row r="96" s="52" customFormat="1" x14ac:dyDescent="0.3"/>
    <row r="97" s="52" customFormat="1" x14ac:dyDescent="0.3"/>
    <row r="98" s="52" customFormat="1" x14ac:dyDescent="0.3"/>
    <row r="99" s="52" customFormat="1" x14ac:dyDescent="0.3"/>
    <row r="100" s="52" customFormat="1" x14ac:dyDescent="0.3"/>
    <row r="101" s="52" customFormat="1" x14ac:dyDescent="0.3"/>
    <row r="102" s="52" customFormat="1" x14ac:dyDescent="0.3"/>
    <row r="103" s="52" customFormat="1" x14ac:dyDescent="0.3"/>
    <row r="104" s="52" customFormat="1" x14ac:dyDescent="0.3"/>
    <row r="105" s="52" customFormat="1" x14ac:dyDescent="0.3"/>
    <row r="106" s="52" customFormat="1" x14ac:dyDescent="0.3"/>
    <row r="107" s="52" customFormat="1" x14ac:dyDescent="0.3"/>
    <row r="108" s="52" customFormat="1" x14ac:dyDescent="0.3"/>
    <row r="109" s="52" customFormat="1" x14ac:dyDescent="0.3"/>
    <row r="110" s="52" customFormat="1" x14ac:dyDescent="0.3"/>
    <row r="111" s="52" customFormat="1" x14ac:dyDescent="0.3"/>
    <row r="112" s="52" customFormat="1" x14ac:dyDescent="0.3"/>
    <row r="113" s="52" customFormat="1" x14ac:dyDescent="0.3"/>
    <row r="114" s="52" customFormat="1" x14ac:dyDescent="0.3"/>
    <row r="115" s="52" customFormat="1" x14ac:dyDescent="0.3"/>
    <row r="116" s="52" customFormat="1" x14ac:dyDescent="0.3"/>
    <row r="117" s="52" customFormat="1" x14ac:dyDescent="0.3"/>
    <row r="118" s="52" customFormat="1" x14ac:dyDescent="0.3"/>
    <row r="119" s="52" customFormat="1" x14ac:dyDescent="0.3"/>
    <row r="120" s="52" customFormat="1" x14ac:dyDescent="0.3"/>
    <row r="121" s="52" customFormat="1" x14ac:dyDescent="0.3"/>
    <row r="122" s="52" customFormat="1" x14ac:dyDescent="0.3"/>
    <row r="123" s="52" customFormat="1" x14ac:dyDescent="0.3"/>
    <row r="124" s="52" customFormat="1" x14ac:dyDescent="0.3"/>
    <row r="125" s="52" customFormat="1" x14ac:dyDescent="0.3"/>
    <row r="126" s="52" customFormat="1" x14ac:dyDescent="0.3"/>
    <row r="127" s="52" customFormat="1" x14ac:dyDescent="0.3"/>
    <row r="128" s="52" customFormat="1" x14ac:dyDescent="0.3"/>
    <row r="129" s="52" customFormat="1" x14ac:dyDescent="0.3"/>
    <row r="130" s="52" customFormat="1" x14ac:dyDescent="0.3"/>
    <row r="131" s="52" customFormat="1" x14ac:dyDescent="0.3"/>
    <row r="132" s="52" customFormat="1" x14ac:dyDescent="0.3"/>
    <row r="133" s="52" customFormat="1" x14ac:dyDescent="0.3"/>
    <row r="134" s="52" customFormat="1" x14ac:dyDescent="0.3"/>
    <row r="135" s="52" customFormat="1" x14ac:dyDescent="0.3"/>
    <row r="136" s="52" customFormat="1" x14ac:dyDescent="0.3"/>
    <row r="137" s="52" customFormat="1" x14ac:dyDescent="0.3"/>
    <row r="138" s="52" customFormat="1" x14ac:dyDescent="0.3"/>
    <row r="139" s="52" customFormat="1" x14ac:dyDescent="0.3"/>
    <row r="140" s="52" customFormat="1" x14ac:dyDescent="0.3"/>
    <row r="141" s="52" customFormat="1" x14ac:dyDescent="0.3"/>
    <row r="142" s="52" customFormat="1" x14ac:dyDescent="0.3"/>
    <row r="143" s="52" customFormat="1" x14ac:dyDescent="0.3"/>
    <row r="144" s="52" customFormat="1" x14ac:dyDescent="0.3"/>
    <row r="145" s="52" customFormat="1" x14ac:dyDescent="0.3"/>
    <row r="146" s="52" customFormat="1" x14ac:dyDescent="0.3"/>
    <row r="147" s="52" customFormat="1" x14ac:dyDescent="0.3"/>
    <row r="148" s="52" customFormat="1" x14ac:dyDescent="0.3"/>
    <row r="149" s="52" customFormat="1" x14ac:dyDescent="0.3"/>
    <row r="150" s="52" customFormat="1" x14ac:dyDescent="0.3"/>
    <row r="151" s="52" customFormat="1" x14ac:dyDescent="0.3"/>
    <row r="152" s="52" customFormat="1" x14ac:dyDescent="0.3"/>
    <row r="153" s="52" customFormat="1" x14ac:dyDescent="0.3"/>
    <row r="154" s="52" customFormat="1" x14ac:dyDescent="0.3"/>
    <row r="155" s="52" customFormat="1" x14ac:dyDescent="0.3"/>
    <row r="156" s="52" customFormat="1" x14ac:dyDescent="0.3"/>
    <row r="157" s="52" customFormat="1" x14ac:dyDescent="0.3"/>
    <row r="158" s="52" customFormat="1" x14ac:dyDescent="0.3"/>
    <row r="159" s="52" customFormat="1" x14ac:dyDescent="0.3"/>
    <row r="160" s="52" customFormat="1" x14ac:dyDescent="0.3"/>
    <row r="161" s="52" customFormat="1" x14ac:dyDescent="0.3"/>
    <row r="162" s="52" customFormat="1" x14ac:dyDescent="0.3"/>
    <row r="163" s="52" customFormat="1" x14ac:dyDescent="0.3"/>
    <row r="164" s="52" customFormat="1" x14ac:dyDescent="0.3"/>
    <row r="165" s="52" customFormat="1" x14ac:dyDescent="0.3"/>
    <row r="166" s="52" customFormat="1" x14ac:dyDescent="0.3"/>
    <row r="167" s="52" customFormat="1" x14ac:dyDescent="0.3"/>
    <row r="168" s="52" customFormat="1" x14ac:dyDescent="0.3"/>
    <row r="169" s="52" customFormat="1" x14ac:dyDescent="0.3"/>
    <row r="170" s="52" customFormat="1" x14ac:dyDescent="0.3"/>
    <row r="171" s="52" customFormat="1" x14ac:dyDescent="0.3"/>
    <row r="172" s="52" customFormat="1" x14ac:dyDescent="0.3"/>
    <row r="173" s="52" customFormat="1" x14ac:dyDescent="0.3"/>
    <row r="174" s="52" customFormat="1" x14ac:dyDescent="0.3"/>
    <row r="175" s="52" customFormat="1" x14ac:dyDescent="0.3"/>
    <row r="176" s="52" customFormat="1" x14ac:dyDescent="0.3"/>
    <row r="177" s="52" customFormat="1" x14ac:dyDescent="0.3"/>
    <row r="178" s="52" customFormat="1" x14ac:dyDescent="0.3"/>
    <row r="179" s="52" customFormat="1" x14ac:dyDescent="0.3"/>
    <row r="180" s="52" customFormat="1" x14ac:dyDescent="0.3"/>
    <row r="181" s="52" customFormat="1" x14ac:dyDescent="0.3"/>
    <row r="182" s="52" customFormat="1" x14ac:dyDescent="0.3"/>
    <row r="183" s="52" customFormat="1" x14ac:dyDescent="0.3"/>
    <row r="184" s="52" customFormat="1" x14ac:dyDescent="0.3"/>
    <row r="185" s="52" customFormat="1" x14ac:dyDescent="0.3"/>
    <row r="186" s="52" customFormat="1" x14ac:dyDescent="0.3"/>
    <row r="187" s="52" customFormat="1" x14ac:dyDescent="0.3"/>
    <row r="188" s="52" customFormat="1" x14ac:dyDescent="0.3"/>
    <row r="189" s="52" customFormat="1" x14ac:dyDescent="0.3"/>
    <row r="190" s="52" customFormat="1" x14ac:dyDescent="0.3"/>
    <row r="191" s="52" customFormat="1" x14ac:dyDescent="0.3"/>
    <row r="192" s="52" customFormat="1" x14ac:dyDescent="0.3"/>
    <row r="193" s="52" customFormat="1" x14ac:dyDescent="0.3"/>
    <row r="194" s="52" customFormat="1" x14ac:dyDescent="0.3"/>
    <row r="195" s="52" customFormat="1" x14ac:dyDescent="0.3"/>
    <row r="196" s="52" customFormat="1" x14ac:dyDescent="0.3"/>
    <row r="197" s="52" customFormat="1" x14ac:dyDescent="0.3"/>
    <row r="198" s="52" customFormat="1" x14ac:dyDescent="0.3"/>
    <row r="199" s="52" customFormat="1" x14ac:dyDescent="0.3"/>
    <row r="200" s="52" customFormat="1" x14ac:dyDescent="0.3"/>
    <row r="201" s="52" customFormat="1" x14ac:dyDescent="0.3"/>
    <row r="202" s="52" customFormat="1" x14ac:dyDescent="0.3"/>
    <row r="203" s="52" customFormat="1" x14ac:dyDescent="0.3"/>
    <row r="204" s="52" customFormat="1" x14ac:dyDescent="0.3"/>
    <row r="205" s="52" customFormat="1" x14ac:dyDescent="0.3"/>
    <row r="206" s="52" customFormat="1" x14ac:dyDescent="0.3"/>
    <row r="207" s="52" customFormat="1" x14ac:dyDescent="0.3"/>
    <row r="208" s="52" customFormat="1" x14ac:dyDescent="0.3"/>
    <row r="209" s="52" customFormat="1" x14ac:dyDescent="0.3"/>
    <row r="210" s="52" customFormat="1" x14ac:dyDescent="0.3"/>
    <row r="211" s="52" customFormat="1" x14ac:dyDescent="0.3"/>
    <row r="212" s="52" customFormat="1" x14ac:dyDescent="0.3"/>
    <row r="213" s="52" customFormat="1" x14ac:dyDescent="0.3"/>
    <row r="214" s="52" customFormat="1" x14ac:dyDescent="0.3"/>
    <row r="215" s="52" customFormat="1" x14ac:dyDescent="0.3"/>
    <row r="216" s="52" customFormat="1" x14ac:dyDescent="0.3"/>
    <row r="217" s="52" customFormat="1" x14ac:dyDescent="0.3"/>
    <row r="218" s="52" customFormat="1" x14ac:dyDescent="0.3"/>
    <row r="219" s="52" customFormat="1" x14ac:dyDescent="0.3"/>
    <row r="220" s="52" customFormat="1" x14ac:dyDescent="0.3"/>
    <row r="221" s="52" customFormat="1" x14ac:dyDescent="0.3"/>
    <row r="222" s="52" customFormat="1" x14ac:dyDescent="0.3"/>
    <row r="223" s="52" customFormat="1" x14ac:dyDescent="0.3"/>
    <row r="224" s="52" customFormat="1" x14ac:dyDescent="0.3"/>
    <row r="225" s="52" customFormat="1" x14ac:dyDescent="0.3"/>
    <row r="226" s="52" customFormat="1" x14ac:dyDescent="0.3"/>
    <row r="227" s="52" customFormat="1" x14ac:dyDescent="0.3"/>
    <row r="228" s="52" customFormat="1" x14ac:dyDescent="0.3"/>
    <row r="229" s="52" customFormat="1" x14ac:dyDescent="0.3"/>
    <row r="230" s="52" customFormat="1" x14ac:dyDescent="0.3"/>
    <row r="231" s="52" customFormat="1" x14ac:dyDescent="0.3"/>
    <row r="232" s="52" customFormat="1" x14ac:dyDescent="0.3"/>
    <row r="233" s="52" customFormat="1" x14ac:dyDescent="0.3"/>
    <row r="234" s="52" customFormat="1" x14ac:dyDescent="0.3"/>
    <row r="235" s="52" customFormat="1" x14ac:dyDescent="0.3"/>
    <row r="236" s="52" customFormat="1" x14ac:dyDescent="0.3"/>
    <row r="237" s="52" customFormat="1" x14ac:dyDescent="0.3"/>
    <row r="238" s="52" customFormat="1" x14ac:dyDescent="0.3"/>
    <row r="239" s="52" customFormat="1" x14ac:dyDescent="0.3"/>
    <row r="240" s="52" customFormat="1" x14ac:dyDescent="0.3"/>
    <row r="241" s="52" customFormat="1" x14ac:dyDescent="0.3"/>
    <row r="242" s="52" customFormat="1" x14ac:dyDescent="0.3"/>
    <row r="243" s="52" customFormat="1" x14ac:dyDescent="0.3"/>
    <row r="244" s="52" customFormat="1" x14ac:dyDescent="0.3"/>
    <row r="245" s="52" customFormat="1" x14ac:dyDescent="0.3"/>
    <row r="246" s="52" customFormat="1" x14ac:dyDescent="0.3"/>
    <row r="247" s="52" customFormat="1" x14ac:dyDescent="0.3"/>
    <row r="248" s="52" customFormat="1" x14ac:dyDescent="0.3"/>
    <row r="249" s="52" customFormat="1" x14ac:dyDescent="0.3"/>
    <row r="250" s="52" customFormat="1" x14ac:dyDescent="0.3"/>
    <row r="251" s="52" customFormat="1" x14ac:dyDescent="0.3"/>
    <row r="252" s="52" customFormat="1" x14ac:dyDescent="0.3"/>
    <row r="253" s="52" customFormat="1" x14ac:dyDescent="0.3"/>
    <row r="254" s="52" customFormat="1" x14ac:dyDescent="0.3"/>
    <row r="255" s="52" customFormat="1" x14ac:dyDescent="0.3"/>
    <row r="256" s="52" customFormat="1" x14ac:dyDescent="0.3"/>
    <row r="257" s="52" customFormat="1" x14ac:dyDescent="0.3"/>
    <row r="258" s="52" customFormat="1" x14ac:dyDescent="0.3"/>
    <row r="259" s="52" customFormat="1" x14ac:dyDescent="0.3"/>
    <row r="260" s="52" customFormat="1" x14ac:dyDescent="0.3"/>
    <row r="261" s="52" customFormat="1" x14ac:dyDescent="0.3"/>
    <row r="262" s="52" customFormat="1" x14ac:dyDescent="0.3"/>
    <row r="263" s="52" customFormat="1" x14ac:dyDescent="0.3"/>
    <row r="264" s="52" customFormat="1" x14ac:dyDescent="0.3"/>
    <row r="265" s="52" customFormat="1" x14ac:dyDescent="0.3"/>
    <row r="266" s="52" customFormat="1" x14ac:dyDescent="0.3"/>
    <row r="267" s="52" customFormat="1" x14ac:dyDescent="0.3"/>
    <row r="268" s="52" customFormat="1" x14ac:dyDescent="0.3"/>
    <row r="269" s="52" customFormat="1" x14ac:dyDescent="0.3"/>
    <row r="270" s="52" customFormat="1" x14ac:dyDescent="0.3"/>
    <row r="271" s="52" customFormat="1" x14ac:dyDescent="0.3"/>
    <row r="272" s="52" customFormat="1" x14ac:dyDescent="0.3"/>
    <row r="273" s="52" customFormat="1" x14ac:dyDescent="0.3"/>
    <row r="274" s="52" customFormat="1" x14ac:dyDescent="0.3"/>
    <row r="275" s="52" customFormat="1" x14ac:dyDescent="0.3"/>
    <row r="276" s="52" customFormat="1" x14ac:dyDescent="0.3"/>
    <row r="277" s="52" customFormat="1" x14ac:dyDescent="0.3"/>
    <row r="278" s="52" customFormat="1" x14ac:dyDescent="0.3"/>
    <row r="279" s="52" customFormat="1" x14ac:dyDescent="0.3"/>
    <row r="280" s="52" customFormat="1" x14ac:dyDescent="0.3"/>
    <row r="281" s="52" customFormat="1" x14ac:dyDescent="0.3"/>
    <row r="282" s="52" customFormat="1" x14ac:dyDescent="0.3"/>
    <row r="283" s="52" customFormat="1" x14ac:dyDescent="0.3"/>
    <row r="284" s="52" customFormat="1" x14ac:dyDescent="0.3"/>
    <row r="285" s="52" customFormat="1" x14ac:dyDescent="0.3"/>
    <row r="286" s="52" customFormat="1" x14ac:dyDescent="0.3"/>
    <row r="287" s="52" customFormat="1" x14ac:dyDescent="0.3"/>
    <row r="288" s="52" customFormat="1" x14ac:dyDescent="0.3"/>
    <row r="289" s="52" customFormat="1" x14ac:dyDescent="0.3"/>
    <row r="290" s="52" customFormat="1" x14ac:dyDescent="0.3"/>
    <row r="291" s="52" customFormat="1" x14ac:dyDescent="0.3"/>
    <row r="292" s="52" customFormat="1" x14ac:dyDescent="0.3"/>
    <row r="293" s="52" customFormat="1" x14ac:dyDescent="0.3"/>
    <row r="294" s="52" customFormat="1" x14ac:dyDescent="0.3"/>
    <row r="295" s="52" customFormat="1" x14ac:dyDescent="0.3"/>
    <row r="296" s="52" customFormat="1" x14ac:dyDescent="0.3"/>
    <row r="297" s="52" customFormat="1" x14ac:dyDescent="0.3"/>
    <row r="298" s="52" customFormat="1" x14ac:dyDescent="0.3"/>
    <row r="299" s="52" customFormat="1" x14ac:dyDescent="0.3"/>
    <row r="300" s="52" customFormat="1" x14ac:dyDescent="0.3"/>
    <row r="301" s="52" customFormat="1" x14ac:dyDescent="0.3"/>
    <row r="302" s="52" customFormat="1" x14ac:dyDescent="0.3"/>
    <row r="303" s="52" customFormat="1" x14ac:dyDescent="0.3"/>
    <row r="304" s="52" customFormat="1" x14ac:dyDescent="0.3"/>
    <row r="305" s="52" customFormat="1" x14ac:dyDescent="0.3"/>
    <row r="306" s="52" customFormat="1" x14ac:dyDescent="0.3"/>
    <row r="307" s="52" customFormat="1" x14ac:dyDescent="0.3"/>
    <row r="308" s="52" customFormat="1" x14ac:dyDescent="0.3"/>
    <row r="309" s="52" customFormat="1" x14ac:dyDescent="0.3"/>
    <row r="310" s="52" customFormat="1" x14ac:dyDescent="0.3"/>
    <row r="311" s="52" customFormat="1" x14ac:dyDescent="0.3"/>
    <row r="312" s="52" customFormat="1" x14ac:dyDescent="0.3"/>
    <row r="313" s="52" customFormat="1" x14ac:dyDescent="0.3"/>
    <row r="314" s="52" customFormat="1" x14ac:dyDescent="0.3"/>
    <row r="315" s="52" customFormat="1" x14ac:dyDescent="0.3"/>
    <row r="316" s="52" customFormat="1" x14ac:dyDescent="0.3"/>
    <row r="317" s="52" customFormat="1" x14ac:dyDescent="0.3"/>
    <row r="318" s="52" customFormat="1" x14ac:dyDescent="0.3"/>
    <row r="319" s="52" customFormat="1" x14ac:dyDescent="0.3"/>
    <row r="320" s="52" customFormat="1" x14ac:dyDescent="0.3"/>
    <row r="321" s="52" customFormat="1" x14ac:dyDescent="0.3"/>
    <row r="322" s="52" customFormat="1" x14ac:dyDescent="0.3"/>
    <row r="323" s="52" customFormat="1" x14ac:dyDescent="0.3"/>
    <row r="324" s="52" customFormat="1" x14ac:dyDescent="0.3"/>
    <row r="325" s="52" customFormat="1" x14ac:dyDescent="0.3"/>
    <row r="326" s="52" customFormat="1" x14ac:dyDescent="0.3"/>
    <row r="327" s="52" customFormat="1" x14ac:dyDescent="0.3"/>
    <row r="328" s="52" customFormat="1" x14ac:dyDescent="0.3"/>
    <row r="329" s="52" customFormat="1" x14ac:dyDescent="0.3"/>
    <row r="330" s="52" customFormat="1" x14ac:dyDescent="0.3"/>
    <row r="331" s="52" customFormat="1" x14ac:dyDescent="0.3"/>
    <row r="332" s="52" customFormat="1" x14ac:dyDescent="0.3"/>
    <row r="333" s="52" customFormat="1" x14ac:dyDescent="0.3"/>
    <row r="334" s="52" customFormat="1" x14ac:dyDescent="0.3"/>
    <row r="335" s="52" customFormat="1" x14ac:dyDescent="0.3"/>
    <row r="336" s="52" customFormat="1" x14ac:dyDescent="0.3"/>
    <row r="337" s="52" customFormat="1" x14ac:dyDescent="0.3"/>
    <row r="338" s="52" customFormat="1" x14ac:dyDescent="0.3"/>
    <row r="339" s="52" customFormat="1" x14ac:dyDescent="0.3"/>
    <row r="340" s="52" customFormat="1" x14ac:dyDescent="0.3"/>
    <row r="341" s="52" customFormat="1" x14ac:dyDescent="0.3"/>
    <row r="342" s="52" customFormat="1" x14ac:dyDescent="0.3"/>
    <row r="343" s="52" customFormat="1" x14ac:dyDescent="0.3"/>
    <row r="344" s="52" customFormat="1" x14ac:dyDescent="0.3"/>
    <row r="345" s="52" customFormat="1" x14ac:dyDescent="0.3"/>
    <row r="346" s="52" customFormat="1" x14ac:dyDescent="0.3"/>
    <row r="347" s="52" customFormat="1" x14ac:dyDescent="0.3"/>
    <row r="348" s="52" customFormat="1" x14ac:dyDescent="0.3"/>
    <row r="349" s="52" customFormat="1" x14ac:dyDescent="0.3"/>
    <row r="350" s="52" customFormat="1" x14ac:dyDescent="0.3"/>
    <row r="351" s="52" customFormat="1" x14ac:dyDescent="0.3"/>
    <row r="352" s="52" customFormat="1" x14ac:dyDescent="0.3"/>
    <row r="353" s="52" customFormat="1" x14ac:dyDescent="0.3"/>
    <row r="354" s="52" customFormat="1" x14ac:dyDescent="0.3"/>
    <row r="355" s="52" customFormat="1" x14ac:dyDescent="0.3"/>
    <row r="356" s="52" customFormat="1" x14ac:dyDescent="0.3"/>
    <row r="357" s="52" customFormat="1" x14ac:dyDescent="0.3"/>
    <row r="358" s="52" customFormat="1" x14ac:dyDescent="0.3"/>
    <row r="359" s="52" customFormat="1" x14ac:dyDescent="0.3"/>
    <row r="360" s="52" customFormat="1" x14ac:dyDescent="0.3"/>
    <row r="361" s="52" customFormat="1" x14ac:dyDescent="0.3"/>
    <row r="362" s="52" customFormat="1" x14ac:dyDescent="0.3"/>
    <row r="363" s="52" customFormat="1" x14ac:dyDescent="0.3"/>
    <row r="364" s="52" customFormat="1" x14ac:dyDescent="0.3"/>
    <row r="365" s="52" customFormat="1" x14ac:dyDescent="0.3"/>
    <row r="366" s="52" customFormat="1" x14ac:dyDescent="0.3"/>
    <row r="367" s="52" customFormat="1" x14ac:dyDescent="0.3"/>
    <row r="368" s="52" customFormat="1" x14ac:dyDescent="0.3"/>
    <row r="369" s="52" customFormat="1" x14ac:dyDescent="0.3"/>
    <row r="370" s="52" customFormat="1" x14ac:dyDescent="0.3"/>
    <row r="371" s="52" customFormat="1" x14ac:dyDescent="0.3"/>
    <row r="372" s="52" customFormat="1" x14ac:dyDescent="0.3"/>
    <row r="373" s="52" customFormat="1" x14ac:dyDescent="0.3"/>
    <row r="374" s="52" customFormat="1" x14ac:dyDescent="0.3"/>
    <row r="375" s="52" customFormat="1" x14ac:dyDescent="0.3"/>
    <row r="376" s="52" customFormat="1" x14ac:dyDescent="0.3"/>
    <row r="377" s="52" customFormat="1" x14ac:dyDescent="0.3"/>
    <row r="378" s="52" customFormat="1" x14ac:dyDescent="0.3"/>
    <row r="379" s="52" customFormat="1" x14ac:dyDescent="0.3"/>
    <row r="380" s="52" customFormat="1" x14ac:dyDescent="0.3"/>
    <row r="381" s="52" customFormat="1" x14ac:dyDescent="0.3"/>
    <row r="382" s="52" customFormat="1" x14ac:dyDescent="0.3"/>
    <row r="383" s="52" customFormat="1" x14ac:dyDescent="0.3"/>
    <row r="384" s="52" customFormat="1" x14ac:dyDescent="0.3"/>
    <row r="385" s="52" customFormat="1" x14ac:dyDescent="0.3"/>
    <row r="386" s="52" customFormat="1" x14ac:dyDescent="0.3"/>
    <row r="387" s="52" customFormat="1" x14ac:dyDescent="0.3"/>
    <row r="388" s="52" customFormat="1" x14ac:dyDescent="0.3"/>
    <row r="389" s="52" customFormat="1" x14ac:dyDescent="0.3"/>
    <row r="390" s="52" customFormat="1" x14ac:dyDescent="0.3"/>
    <row r="391" s="52" customFormat="1" x14ac:dyDescent="0.3"/>
    <row r="392" s="52" customFormat="1" x14ac:dyDescent="0.3"/>
    <row r="393" s="52" customFormat="1" x14ac:dyDescent="0.3"/>
    <row r="394" s="52" customFormat="1" x14ac:dyDescent="0.3"/>
    <row r="395" s="52" customFormat="1" x14ac:dyDescent="0.3"/>
    <row r="396" s="52" customFormat="1" x14ac:dyDescent="0.3"/>
    <row r="397" s="52" customFormat="1" x14ac:dyDescent="0.3"/>
    <row r="398" s="52" customFormat="1" x14ac:dyDescent="0.3"/>
    <row r="399" s="52" customFormat="1" x14ac:dyDescent="0.3"/>
    <row r="400" s="52" customFormat="1" x14ac:dyDescent="0.3"/>
    <row r="401" s="52" customFormat="1" x14ac:dyDescent="0.3"/>
    <row r="402" s="52" customFormat="1" x14ac:dyDescent="0.3"/>
    <row r="403" s="52" customFormat="1" x14ac:dyDescent="0.3"/>
    <row r="404" s="52" customFormat="1" x14ac:dyDescent="0.3"/>
    <row r="405" s="52" customFormat="1" x14ac:dyDescent="0.3"/>
    <row r="406" s="52" customFormat="1" x14ac:dyDescent="0.3"/>
    <row r="407" s="52" customFormat="1" x14ac:dyDescent="0.3"/>
    <row r="408" s="52" customFormat="1" x14ac:dyDescent="0.3"/>
    <row r="409" s="52" customFormat="1" x14ac:dyDescent="0.3"/>
    <row r="410" s="52" customFormat="1" x14ac:dyDescent="0.3"/>
    <row r="411" s="52" customFormat="1" x14ac:dyDescent="0.3"/>
    <row r="412" s="52" customFormat="1" x14ac:dyDescent="0.3"/>
    <row r="413" s="52" customFormat="1" x14ac:dyDescent="0.3"/>
    <row r="414" s="52" customFormat="1" x14ac:dyDescent="0.3"/>
    <row r="415" s="52" customFormat="1" x14ac:dyDescent="0.3"/>
    <row r="416" s="52" customFormat="1" x14ac:dyDescent="0.3"/>
    <row r="417" s="52" customFormat="1" x14ac:dyDescent="0.3"/>
    <row r="418" s="52" customFormat="1" x14ac:dyDescent="0.3"/>
    <row r="419" s="52" customFormat="1" x14ac:dyDescent="0.3"/>
    <row r="420" s="52" customFormat="1" x14ac:dyDescent="0.3"/>
    <row r="421" s="52" customFormat="1" x14ac:dyDescent="0.3"/>
    <row r="422" s="52" customFormat="1" x14ac:dyDescent="0.3"/>
    <row r="423" s="52" customFormat="1" x14ac:dyDescent="0.3"/>
    <row r="424" s="52" customFormat="1" x14ac:dyDescent="0.3"/>
    <row r="425" s="52" customFormat="1" x14ac:dyDescent="0.3"/>
    <row r="426" s="52" customFormat="1" x14ac:dyDescent="0.3"/>
    <row r="427" s="52" customFormat="1" x14ac:dyDescent="0.3"/>
    <row r="428" s="52" customFormat="1" x14ac:dyDescent="0.3"/>
    <row r="429" s="52" customFormat="1" x14ac:dyDescent="0.3"/>
    <row r="430" s="52" customFormat="1" x14ac:dyDescent="0.3"/>
    <row r="431" s="52" customFormat="1" x14ac:dyDescent="0.3"/>
    <row r="432" s="52" customFormat="1" x14ac:dyDescent="0.3"/>
    <row r="433" s="52" customFormat="1" x14ac:dyDescent="0.3"/>
    <row r="434" s="52" customFormat="1" x14ac:dyDescent="0.3"/>
    <row r="435" s="52" customFormat="1" x14ac:dyDescent="0.3"/>
    <row r="436" s="52" customFormat="1" x14ac:dyDescent="0.3"/>
    <row r="437" s="52" customFormat="1" x14ac:dyDescent="0.3"/>
    <row r="438" s="52" customFormat="1" x14ac:dyDescent="0.3"/>
    <row r="439" s="52" customFormat="1" x14ac:dyDescent="0.3"/>
    <row r="440" s="52" customFormat="1" x14ac:dyDescent="0.3"/>
    <row r="441" s="52" customFormat="1" x14ac:dyDescent="0.3"/>
    <row r="442" s="52" customFormat="1" x14ac:dyDescent="0.3"/>
    <row r="443" s="52" customFormat="1" x14ac:dyDescent="0.3"/>
    <row r="444" s="52" customFormat="1" x14ac:dyDescent="0.3"/>
    <row r="445" s="52" customFormat="1" x14ac:dyDescent="0.3"/>
    <row r="446" s="52" customFormat="1" x14ac:dyDescent="0.3"/>
    <row r="447" s="52" customFormat="1" x14ac:dyDescent="0.3"/>
    <row r="448" s="52" customFormat="1" x14ac:dyDescent="0.3"/>
    <row r="449" s="52" customFormat="1" x14ac:dyDescent="0.3"/>
    <row r="450" s="52" customFormat="1" x14ac:dyDescent="0.3"/>
    <row r="451" s="52" customFormat="1" x14ac:dyDescent="0.3"/>
    <row r="452" s="52" customFormat="1" x14ac:dyDescent="0.3"/>
    <row r="453" s="52" customFormat="1" x14ac:dyDescent="0.3"/>
    <row r="454" s="52" customFormat="1" x14ac:dyDescent="0.3"/>
    <row r="455" s="52" customFormat="1" x14ac:dyDescent="0.3"/>
    <row r="456" s="52" customFormat="1" x14ac:dyDescent="0.3"/>
    <row r="457" s="52" customFormat="1" x14ac:dyDescent="0.3"/>
    <row r="458" s="52" customFormat="1" x14ac:dyDescent="0.3"/>
    <row r="459" s="52" customFormat="1" x14ac:dyDescent="0.3"/>
    <row r="460" s="52" customFormat="1" x14ac:dyDescent="0.3"/>
    <row r="461" s="52" customFormat="1" x14ac:dyDescent="0.3"/>
    <row r="462" s="52" customFormat="1" x14ac:dyDescent="0.3"/>
    <row r="463" s="52" customFormat="1" x14ac:dyDescent="0.3"/>
    <row r="464" s="52" customFormat="1" x14ac:dyDescent="0.3"/>
    <row r="465" s="52" customFormat="1" x14ac:dyDescent="0.3"/>
    <row r="466" s="52" customFormat="1" x14ac:dyDescent="0.3"/>
    <row r="467" s="52" customFormat="1" x14ac:dyDescent="0.3"/>
    <row r="468" s="52" customFormat="1" x14ac:dyDescent="0.3"/>
    <row r="469" s="52" customFormat="1" x14ac:dyDescent="0.3"/>
    <row r="470" s="52" customFormat="1" x14ac:dyDescent="0.3"/>
  </sheetData>
  <sheetProtection password="B5B3" sheet="1" objects="1" scenarios="1"/>
  <mergeCells count="8">
    <mergeCell ref="C33:G33"/>
    <mergeCell ref="D3:G3"/>
    <mergeCell ref="D5:G5"/>
    <mergeCell ref="D6:G6"/>
    <mergeCell ref="C28:H28"/>
    <mergeCell ref="C30:H30"/>
    <mergeCell ref="C32:H32"/>
    <mergeCell ref="E12:H12"/>
  </mergeCells>
  <phoneticPr fontId="7" type="noConversion"/>
  <conditionalFormatting sqref="H26:I26">
    <cfRule type="cellIs" dxfId="3" priority="2" stopIfTrue="1" operator="equal">
      <formula>0</formula>
    </cfRule>
    <cfRule type="cellIs" dxfId="2" priority="3" stopIfTrue="1" operator="greaterThan">
      <formula>0</formula>
    </cfRule>
  </conditionalFormatting>
  <conditionalFormatting sqref="C27:I27">
    <cfRule type="expression" dxfId="1" priority="4" stopIfTrue="1">
      <formula>IF(Cod_MONEDA="UI",0,1)</formula>
    </cfRule>
  </conditionalFormatting>
  <conditionalFormatting sqref="E12">
    <cfRule type="expression" dxfId="0" priority="1" stopIfTrue="1">
      <formula>D12&lt;&gt;"Unidades Indexadas"</formula>
    </cfRule>
  </conditionalFormatting>
  <dataValidations count="3">
    <dataValidation type="whole" allowBlank="1" showInputMessage="1" showErrorMessage="1" errorTitle="TOTAL del Préstamo" error="El total del préstamo supera el importe MÁXIMO._x000a_" sqref="D24">
      <formula1>1</formula1>
      <formula2>MAX_IMPORTE</formula2>
    </dataValidation>
    <dataValidation type="whole" allowBlank="1" showInputMessage="1" showErrorMessage="1" errorTitle="Cantidad de Cuotas" error="El valor de cuotas seleccionado para esta línea de Crédito no se encuentra entre el Mínimo y el Máximo." promptTitle="Seleccione la cantidad de Cuotas" sqref="D17">
      <formula1>de_cuotas</formula1>
      <formula2>a_cuotas</formula2>
    </dataValidation>
    <dataValidation type="whole" allowBlank="1" showInputMessage="1" showErrorMessage="1" errorTitle="Líquido a cobrar incorrecto." error="El importe ingresado no se encuentra entre el Mínimo y el Máximo." promptTitle="Ingrese el líquido a cobrar" sqref="D14">
      <formula1>MIN_IMPORTE</formula1>
      <formula2>MAX_IMPORTE</formula2>
    </dataValidation>
  </dataValidations>
  <pageMargins left="0.34" right="0.23" top="0.75" bottom="0.75" header="0.3" footer="0.3"/>
  <pageSetup paperSize="9" scale="84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41"/>
  <sheetViews>
    <sheetView workbookViewId="0">
      <selection activeCell="K16" sqref="K16"/>
    </sheetView>
  </sheetViews>
  <sheetFormatPr baseColWidth="10" defaultRowHeight="15" x14ac:dyDescent="0.25"/>
  <cols>
    <col min="1" max="1" width="4.140625" style="1" bestFit="1" customWidth="1"/>
    <col min="2" max="2" width="41.85546875" style="1" bestFit="1" customWidth="1"/>
    <col min="3" max="3" width="14" style="1" bestFit="1" customWidth="1"/>
    <col min="4" max="4" width="10" style="1" bestFit="1" customWidth="1"/>
    <col min="5" max="5" width="8.7109375" style="1" bestFit="1" customWidth="1"/>
    <col min="6" max="6" width="8.7109375" style="1" customWidth="1"/>
    <col min="7" max="7" width="22.42578125" style="1" bestFit="1" customWidth="1"/>
    <col min="8" max="8" width="13.140625" style="1" bestFit="1" customWidth="1"/>
    <col min="9" max="9" width="10" style="1" customWidth="1"/>
    <col min="10" max="10" width="15.140625" style="1" customWidth="1"/>
    <col min="11" max="11" width="16" style="1" customWidth="1"/>
    <col min="12" max="12" width="12" style="1" bestFit="1" customWidth="1"/>
    <col min="13" max="13" width="12.140625" style="1" bestFit="1" customWidth="1"/>
    <col min="14" max="14" width="12.28515625" style="1" bestFit="1" customWidth="1"/>
    <col min="15" max="15" width="12" style="1" bestFit="1" customWidth="1"/>
    <col min="16" max="16" width="12.140625" style="1" bestFit="1" customWidth="1"/>
    <col min="17" max="17" width="12.28515625" style="1" bestFit="1" customWidth="1"/>
    <col min="18" max="18" width="12" style="1" bestFit="1" customWidth="1"/>
    <col min="19" max="19" width="12.140625" style="1" bestFit="1" customWidth="1"/>
    <col min="20" max="20" width="12.28515625" style="1" bestFit="1" customWidth="1"/>
    <col min="21" max="21" width="12" style="1" bestFit="1" customWidth="1"/>
    <col min="22" max="16384" width="11.42578125" style="1"/>
  </cols>
  <sheetData>
    <row r="1" spans="1:11" x14ac:dyDescent="0.25">
      <c r="A1" s="2"/>
      <c r="B1" s="2" t="s">
        <v>37</v>
      </c>
    </row>
    <row r="2" spans="1:11" ht="60" x14ac:dyDescent="0.25">
      <c r="A2" s="59" t="s">
        <v>0</v>
      </c>
      <c r="B2" s="59" t="s">
        <v>29</v>
      </c>
      <c r="C2" s="59" t="s">
        <v>1</v>
      </c>
      <c r="D2" s="59" t="s">
        <v>2</v>
      </c>
      <c r="E2" s="59" t="s">
        <v>3</v>
      </c>
      <c r="F2" s="59" t="s">
        <v>28</v>
      </c>
      <c r="G2" s="58" t="s">
        <v>57</v>
      </c>
      <c r="H2" s="58" t="s">
        <v>53</v>
      </c>
      <c r="I2" s="58" t="s">
        <v>54</v>
      </c>
      <c r="J2" s="58" t="s">
        <v>51</v>
      </c>
      <c r="K2" s="58" t="s">
        <v>52</v>
      </c>
    </row>
    <row r="3" spans="1:11" x14ac:dyDescent="0.25">
      <c r="A3" s="4">
        <v>10</v>
      </c>
      <c r="B3" s="66" t="s">
        <v>59</v>
      </c>
      <c r="C3" s="4" t="s">
        <v>6</v>
      </c>
      <c r="D3" s="5">
        <v>7</v>
      </c>
      <c r="E3" s="5">
        <v>12</v>
      </c>
      <c r="F3" s="67" t="s">
        <v>44</v>
      </c>
      <c r="G3" s="66" t="s">
        <v>58</v>
      </c>
      <c r="H3" s="4">
        <v>0</v>
      </c>
      <c r="I3" s="6">
        <v>2.0785</v>
      </c>
      <c r="J3" s="53">
        <v>64000</v>
      </c>
      <c r="K3" s="53">
        <v>455000</v>
      </c>
    </row>
    <row r="6" spans="1:11" x14ac:dyDescent="0.25">
      <c r="B6" s="8" t="s">
        <v>26</v>
      </c>
    </row>
    <row r="7" spans="1:11" x14ac:dyDescent="0.25">
      <c r="B7" s="9">
        <v>0.22</v>
      </c>
    </row>
    <row r="8" spans="1:11" x14ac:dyDescent="0.25">
      <c r="B8" s="11"/>
    </row>
    <row r="10" spans="1:11" x14ac:dyDescent="0.25">
      <c r="B10" s="8" t="s">
        <v>27</v>
      </c>
    </row>
    <row r="11" spans="1:11" x14ac:dyDescent="0.25">
      <c r="B11" s="12">
        <v>1.0319999999999999E-3</v>
      </c>
    </row>
    <row r="12" spans="1:11" x14ac:dyDescent="0.25">
      <c r="B12" s="10"/>
    </row>
    <row r="13" spans="1:11" x14ac:dyDescent="0.25">
      <c r="B13" s="8" t="s">
        <v>40</v>
      </c>
    </row>
    <row r="14" spans="1:11" x14ac:dyDescent="0.25">
      <c r="B14" s="68"/>
    </row>
    <row r="15" spans="1:11" x14ac:dyDescent="0.25">
      <c r="B15" s="10"/>
    </row>
    <row r="16" spans="1:11" x14ac:dyDescent="0.25">
      <c r="B16" s="8" t="s">
        <v>49</v>
      </c>
    </row>
    <row r="17" spans="1:10" x14ac:dyDescent="0.25">
      <c r="B17" s="22">
        <v>46174</v>
      </c>
    </row>
    <row r="18" spans="1:10" x14ac:dyDescent="0.25">
      <c r="B18" s="23"/>
    </row>
    <row r="19" spans="1:10" x14ac:dyDescent="0.25">
      <c r="B19" s="23"/>
    </row>
    <row r="20" spans="1:10" x14ac:dyDescent="0.25">
      <c r="B20" s="23"/>
    </row>
    <row r="22" spans="1:10" x14ac:dyDescent="0.25">
      <c r="A22" s="2"/>
      <c r="B22" s="2" t="s">
        <v>34</v>
      </c>
    </row>
    <row r="23" spans="1:10" x14ac:dyDescent="0.25">
      <c r="A23" s="7" t="s">
        <v>0</v>
      </c>
      <c r="B23" s="7" t="s">
        <v>29</v>
      </c>
      <c r="C23" s="7" t="s">
        <v>1</v>
      </c>
      <c r="D23" s="7" t="s">
        <v>2</v>
      </c>
      <c r="E23" s="7" t="s">
        <v>3</v>
      </c>
      <c r="F23" s="7" t="s">
        <v>28</v>
      </c>
      <c r="G23" s="7" t="s">
        <v>41</v>
      </c>
      <c r="H23" s="7" t="s">
        <v>4</v>
      </c>
      <c r="I23" s="7" t="s">
        <v>31</v>
      </c>
      <c r="J23" s="56"/>
    </row>
    <row r="24" spans="1:10" x14ac:dyDescent="0.25">
      <c r="A24" s="4">
        <v>1</v>
      </c>
      <c r="B24" s="4" t="s">
        <v>5</v>
      </c>
      <c r="C24" s="4" t="s">
        <v>6</v>
      </c>
      <c r="D24" s="5">
        <v>1</v>
      </c>
      <c r="E24" s="5">
        <v>14</v>
      </c>
      <c r="F24" s="5" t="s">
        <v>44</v>
      </c>
      <c r="G24" s="4" t="s">
        <v>45</v>
      </c>
      <c r="H24" s="4">
        <v>5</v>
      </c>
      <c r="I24" s="6">
        <v>2.35</v>
      </c>
      <c r="J24" s="57"/>
    </row>
    <row r="25" spans="1:10" x14ac:dyDescent="0.25">
      <c r="A25" s="4">
        <v>2</v>
      </c>
      <c r="B25" s="4" t="s">
        <v>7</v>
      </c>
      <c r="C25" s="4" t="s">
        <v>6</v>
      </c>
      <c r="D25" s="5">
        <v>1</v>
      </c>
      <c r="E25" s="5">
        <v>12</v>
      </c>
      <c r="F25" s="5" t="s">
        <v>44</v>
      </c>
      <c r="G25" s="4" t="s">
        <v>45</v>
      </c>
      <c r="H25" s="4">
        <v>5</v>
      </c>
      <c r="I25" s="6">
        <v>2.1446000000000001</v>
      </c>
      <c r="J25" s="57"/>
    </row>
    <row r="26" spans="1:10" x14ac:dyDescent="0.25">
      <c r="A26" s="4">
        <v>3</v>
      </c>
      <c r="B26" s="4" t="s">
        <v>8</v>
      </c>
      <c r="C26" s="4" t="s">
        <v>6</v>
      </c>
      <c r="D26" s="5">
        <v>15</v>
      </c>
      <c r="E26" s="5">
        <v>18</v>
      </c>
      <c r="F26" s="5" t="s">
        <v>44</v>
      </c>
      <c r="G26" s="4" t="s">
        <v>45</v>
      </c>
      <c r="H26" s="4">
        <v>5</v>
      </c>
      <c r="I26" s="6">
        <v>2.4500000000000002</v>
      </c>
      <c r="J26" s="57"/>
    </row>
    <row r="27" spans="1:10" x14ac:dyDescent="0.25">
      <c r="A27" s="4">
        <v>4</v>
      </c>
      <c r="B27" s="4" t="s">
        <v>9</v>
      </c>
      <c r="C27" s="4" t="s">
        <v>6</v>
      </c>
      <c r="D27" s="5">
        <v>1</v>
      </c>
      <c r="E27" s="5">
        <v>12</v>
      </c>
      <c r="F27" s="5" t="s">
        <v>44</v>
      </c>
      <c r="G27" s="4" t="s">
        <v>45</v>
      </c>
      <c r="H27" s="4">
        <v>5</v>
      </c>
      <c r="I27" s="6">
        <v>2.0099999999999998</v>
      </c>
      <c r="J27" s="57"/>
    </row>
    <row r="28" spans="1:10" x14ac:dyDescent="0.25">
      <c r="A28" s="4">
        <v>5</v>
      </c>
      <c r="B28" s="4" t="s">
        <v>10</v>
      </c>
      <c r="C28" s="4" t="s">
        <v>6</v>
      </c>
      <c r="D28" s="5">
        <v>1</v>
      </c>
      <c r="E28" s="5">
        <v>12</v>
      </c>
      <c r="F28" s="5" t="s">
        <v>44</v>
      </c>
      <c r="G28" s="4" t="s">
        <v>45</v>
      </c>
      <c r="H28" s="4">
        <v>5</v>
      </c>
      <c r="I28" s="6">
        <v>1.1499999999999999</v>
      </c>
      <c r="J28" s="57"/>
    </row>
    <row r="29" spans="1:10" x14ac:dyDescent="0.25">
      <c r="A29" s="4">
        <v>6</v>
      </c>
      <c r="B29" s="4" t="s">
        <v>11</v>
      </c>
      <c r="C29" s="4" t="s">
        <v>6</v>
      </c>
      <c r="D29" s="5">
        <v>18</v>
      </c>
      <c r="E29" s="5">
        <v>24</v>
      </c>
      <c r="F29" s="5" t="s">
        <v>44</v>
      </c>
      <c r="G29" s="4" t="s">
        <v>45</v>
      </c>
      <c r="H29" s="4">
        <v>5</v>
      </c>
      <c r="I29" s="6">
        <v>2.46</v>
      </c>
      <c r="J29" s="57"/>
    </row>
    <row r="30" spans="1:10" x14ac:dyDescent="0.25">
      <c r="A30" s="4">
        <v>7</v>
      </c>
      <c r="B30" s="4" t="s">
        <v>12</v>
      </c>
      <c r="C30" s="4" t="s">
        <v>6</v>
      </c>
      <c r="D30" s="5">
        <v>1</v>
      </c>
      <c r="E30" s="5">
        <v>200</v>
      </c>
      <c r="F30" s="5" t="s">
        <v>44</v>
      </c>
      <c r="G30" s="4" t="s">
        <v>45</v>
      </c>
      <c r="H30" s="4">
        <v>5</v>
      </c>
      <c r="I30" s="6">
        <v>2.5312999999999999</v>
      </c>
      <c r="J30" s="57"/>
    </row>
    <row r="31" spans="1:10" x14ac:dyDescent="0.25">
      <c r="A31" s="4">
        <v>8</v>
      </c>
      <c r="B31" s="4" t="s">
        <v>13</v>
      </c>
      <c r="C31" s="4" t="s">
        <v>6</v>
      </c>
      <c r="D31" s="5">
        <v>1</v>
      </c>
      <c r="E31" s="5">
        <v>6</v>
      </c>
      <c r="F31" s="5" t="s">
        <v>44</v>
      </c>
      <c r="G31" s="4" t="s">
        <v>45</v>
      </c>
      <c r="H31" s="4">
        <v>5</v>
      </c>
      <c r="I31" s="6">
        <v>2.1446000000000001</v>
      </c>
      <c r="J31" s="57"/>
    </row>
    <row r="32" spans="1:10" x14ac:dyDescent="0.25">
      <c r="A32" s="4">
        <v>9</v>
      </c>
      <c r="B32" s="4" t="s">
        <v>14</v>
      </c>
      <c r="C32" s="4" t="s">
        <v>15</v>
      </c>
      <c r="D32" s="5">
        <v>1</v>
      </c>
      <c r="E32" s="5">
        <v>1</v>
      </c>
      <c r="F32" s="5" t="s">
        <v>44</v>
      </c>
      <c r="G32" s="4" t="s">
        <v>45</v>
      </c>
      <c r="H32" s="4">
        <v>5</v>
      </c>
      <c r="I32" s="6">
        <v>2.14</v>
      </c>
      <c r="J32" s="57"/>
    </row>
    <row r="33" spans="1:10" x14ac:dyDescent="0.25">
      <c r="A33" s="4">
        <v>10</v>
      </c>
      <c r="B33" s="4" t="s">
        <v>16</v>
      </c>
      <c r="C33" s="4" t="s">
        <v>6</v>
      </c>
      <c r="D33" s="5">
        <v>1</v>
      </c>
      <c r="E33" s="5">
        <v>200</v>
      </c>
      <c r="F33" s="5" t="s">
        <v>42</v>
      </c>
      <c r="G33" s="4" t="s">
        <v>43</v>
      </c>
      <c r="H33" s="4">
        <v>5</v>
      </c>
      <c r="I33" s="6">
        <v>0.83550000000000002</v>
      </c>
      <c r="J33" s="57"/>
    </row>
    <row r="34" spans="1:10" x14ac:dyDescent="0.25">
      <c r="A34" s="4">
        <v>11</v>
      </c>
      <c r="B34" s="4" t="s">
        <v>17</v>
      </c>
      <c r="C34" s="4" t="s">
        <v>6</v>
      </c>
      <c r="D34" s="5">
        <v>1</v>
      </c>
      <c r="E34" s="5">
        <v>24</v>
      </c>
      <c r="F34" s="5" t="s">
        <v>42</v>
      </c>
      <c r="G34" s="4" t="s">
        <v>43</v>
      </c>
      <c r="H34" s="4">
        <v>5</v>
      </c>
      <c r="I34" s="6">
        <v>0.7591</v>
      </c>
      <c r="J34" s="57"/>
    </row>
    <row r="35" spans="1:10" x14ac:dyDescent="0.25">
      <c r="A35" s="4">
        <v>12</v>
      </c>
      <c r="B35" s="4" t="s">
        <v>18</v>
      </c>
      <c r="C35" s="4" t="s">
        <v>6</v>
      </c>
      <c r="D35" s="5">
        <v>1</v>
      </c>
      <c r="E35" s="5">
        <v>15</v>
      </c>
      <c r="F35" s="5" t="s">
        <v>42</v>
      </c>
      <c r="G35" s="4" t="s">
        <v>43</v>
      </c>
      <c r="H35" s="4">
        <v>5</v>
      </c>
      <c r="I35" s="6">
        <v>0.68200000000000005</v>
      </c>
      <c r="J35" s="57"/>
    </row>
    <row r="36" spans="1:10" x14ac:dyDescent="0.25">
      <c r="A36" s="4">
        <v>13</v>
      </c>
      <c r="B36" s="4" t="s">
        <v>19</v>
      </c>
      <c r="C36" s="4" t="s">
        <v>6</v>
      </c>
      <c r="D36" s="5">
        <v>1</v>
      </c>
      <c r="E36" s="5">
        <v>12</v>
      </c>
      <c r="F36" s="5" t="s">
        <v>42</v>
      </c>
      <c r="G36" s="4" t="s">
        <v>43</v>
      </c>
      <c r="H36" s="4">
        <v>5</v>
      </c>
      <c r="I36" s="6">
        <v>0.7974</v>
      </c>
      <c r="J36" s="57"/>
    </row>
    <row r="37" spans="1:10" x14ac:dyDescent="0.25">
      <c r="A37" s="4">
        <v>14</v>
      </c>
      <c r="B37" s="4" t="s">
        <v>20</v>
      </c>
      <c r="C37" s="4" t="s">
        <v>6</v>
      </c>
      <c r="D37" s="5">
        <v>1</v>
      </c>
      <c r="E37" s="5">
        <v>6</v>
      </c>
      <c r="F37" s="5" t="s">
        <v>42</v>
      </c>
      <c r="G37" s="4" t="s">
        <v>43</v>
      </c>
      <c r="H37" s="4">
        <v>5</v>
      </c>
      <c r="I37" s="6">
        <v>0.64339999999999997</v>
      </c>
      <c r="J37" s="57"/>
    </row>
    <row r="38" spans="1:10" x14ac:dyDescent="0.25">
      <c r="A38" s="4">
        <v>15</v>
      </c>
      <c r="B38" s="4" t="s">
        <v>21</v>
      </c>
      <c r="C38" s="4" t="s">
        <v>6</v>
      </c>
      <c r="D38" s="5">
        <v>1</v>
      </c>
      <c r="E38" s="5">
        <v>12</v>
      </c>
      <c r="F38" s="5" t="s">
        <v>42</v>
      </c>
      <c r="G38" s="4" t="s">
        <v>43</v>
      </c>
      <c r="H38" s="4">
        <v>5</v>
      </c>
      <c r="I38" s="6">
        <v>0.7591</v>
      </c>
      <c r="J38" s="57"/>
    </row>
    <row r="39" spans="1:10" x14ac:dyDescent="0.25">
      <c r="A39" s="4">
        <v>16</v>
      </c>
      <c r="B39" s="4" t="s">
        <v>22</v>
      </c>
      <c r="C39" s="4" t="s">
        <v>6</v>
      </c>
      <c r="D39" s="5">
        <v>1</v>
      </c>
      <c r="E39" s="5">
        <v>18</v>
      </c>
      <c r="F39" s="5" t="s">
        <v>42</v>
      </c>
      <c r="G39" s="4" t="s">
        <v>43</v>
      </c>
      <c r="H39" s="4">
        <v>5</v>
      </c>
      <c r="I39" s="6">
        <v>0.64339999999999997</v>
      </c>
      <c r="J39" s="57"/>
    </row>
    <row r="40" spans="1:10" x14ac:dyDescent="0.25">
      <c r="A40" s="4">
        <v>17</v>
      </c>
      <c r="B40" s="4" t="s">
        <v>23</v>
      </c>
      <c r="C40" s="4" t="s">
        <v>6</v>
      </c>
      <c r="D40" s="5">
        <v>1</v>
      </c>
      <c r="E40" s="5">
        <v>12</v>
      </c>
      <c r="F40" s="5" t="s">
        <v>42</v>
      </c>
      <c r="G40" s="4" t="s">
        <v>43</v>
      </c>
      <c r="H40" s="4">
        <v>5</v>
      </c>
      <c r="I40" s="6">
        <v>0.7974</v>
      </c>
      <c r="J40" s="57"/>
    </row>
    <row r="41" spans="1:10" x14ac:dyDescent="0.25">
      <c r="A41" s="4">
        <v>18</v>
      </c>
      <c r="B41" s="4" t="s">
        <v>24</v>
      </c>
      <c r="C41" s="4" t="s">
        <v>6</v>
      </c>
      <c r="D41" s="5">
        <v>1</v>
      </c>
      <c r="E41" s="5">
        <v>18</v>
      </c>
      <c r="F41" s="5" t="s">
        <v>42</v>
      </c>
      <c r="G41" s="4" t="s">
        <v>43</v>
      </c>
      <c r="H41" s="4">
        <v>0</v>
      </c>
      <c r="I41" s="6">
        <v>0.64339999999999997</v>
      </c>
      <c r="J41" s="57"/>
    </row>
  </sheetData>
  <phoneticPr fontId="7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24</vt:i4>
      </vt:variant>
    </vt:vector>
  </HeadingPairs>
  <TitlesOfParts>
    <vt:vector size="26" baseType="lpstr">
      <vt:lpstr>Simulador</vt:lpstr>
      <vt:lpstr>Parametros</vt:lpstr>
      <vt:lpstr>a_cobrar</vt:lpstr>
      <vt:lpstr>A_cobrar_M</vt:lpstr>
      <vt:lpstr>A_cobrar_P</vt:lpstr>
      <vt:lpstr>a_cuotas</vt:lpstr>
      <vt:lpstr>Simulador!Área_de_impresión</vt:lpstr>
      <vt:lpstr>capital</vt:lpstr>
      <vt:lpstr>Cod_MONEDA</vt:lpstr>
      <vt:lpstr>Coef_S_VIDA</vt:lpstr>
      <vt:lpstr>Coef_Seg_Vida</vt:lpstr>
      <vt:lpstr>CUOTAS</vt:lpstr>
      <vt:lpstr>de_cuotas</vt:lpstr>
      <vt:lpstr>IVA</vt:lpstr>
      <vt:lpstr>Linea_de_credito</vt:lpstr>
      <vt:lpstr>MAX_IMPORTE</vt:lpstr>
      <vt:lpstr>MIN_IMPORTE</vt:lpstr>
      <vt:lpstr>Moneda</vt:lpstr>
      <vt:lpstr>porc_capitaliz</vt:lpstr>
      <vt:lpstr>Porc_S_Vida</vt:lpstr>
      <vt:lpstr>S_VIDA</vt:lpstr>
      <vt:lpstr>Tasa_Interes</vt:lpstr>
      <vt:lpstr>TEM_IVA</vt:lpstr>
      <vt:lpstr>TIPO_PRESTAMO</vt:lpstr>
      <vt:lpstr>VALOR_CUOTA</vt:lpstr>
      <vt:lpstr>Valor_UI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CONOAC</cp:lastModifiedBy>
  <cp:lastPrinted>2014-03-15T18:36:22Z</cp:lastPrinted>
  <dcterms:created xsi:type="dcterms:W3CDTF">2006-09-12T12:46:56Z</dcterms:created>
  <dcterms:modified xsi:type="dcterms:W3CDTF">2026-06-02T14:11:56Z</dcterms:modified>
</cp:coreProperties>
</file>